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anjal\Documents\2020\Gasilski dom Babiči\"/>
    </mc:Choice>
  </mc:AlternateContent>
  <bookViews>
    <workbookView xWindow="-120" yWindow="-120" windowWidth="38640" windowHeight="21240" tabRatio="500"/>
  </bookViews>
  <sheets>
    <sheet name="NASLOVNA STRAN" sheetId="1" r:id="rId1"/>
    <sheet name="UVOD" sheetId="2" r:id="rId2"/>
    <sheet name="REKAPITULACIJA GO DEL" sheetId="3" r:id="rId3"/>
    <sheet name="GRADBENA DELA" sheetId="4" r:id="rId4"/>
    <sheet name="OBRTNIŠKA DELA" sheetId="5" r:id="rId5"/>
    <sheet name="REKAPITULACIJA ELEKTRO INST." sheetId="7" r:id="rId6"/>
    <sheet name="Elektr. inst." sheetId="9" r:id="rId7"/>
    <sheet name="REKAPITULACIJA STROJNIH INST." sheetId="8" r:id="rId8"/>
    <sheet name="Strojne instalacije" sheetId="10" r:id="rId9"/>
    <sheet name="List1" sheetId="11" r:id="rId10"/>
  </sheets>
  <definedNames>
    <definedName name="_xlnm.Print_Area" localSheetId="3">'GRADBENA DELA'!$A$1:$F$159</definedName>
    <definedName name="_xlnm.Print_Area" localSheetId="0">'NASLOVNA STRAN'!$A$1:$F$26</definedName>
    <definedName name="_xlnm.Print_Area" localSheetId="4">'OBRTNIŠKA DELA'!$A$1:$F$124</definedName>
    <definedName name="_xlnm.Print_Area" localSheetId="2">'REKAPITULACIJA GO DEL'!$A$1:$D$12</definedName>
    <definedName name="_xlnm.Print_Area" localSheetId="8">'Strojne instalacije'!$A$1:$F$368</definedName>
    <definedName name="_xlnm.Print_Area" localSheetId="1">UVOD!$A$1:$I$37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9" i="5" l="1"/>
  <c r="D11" i="5"/>
  <c r="D9" i="4"/>
  <c r="D10" i="4"/>
  <c r="D11" i="4"/>
  <c r="D12" i="4"/>
  <c r="D13" i="4"/>
  <c r="D122" i="5" l="1"/>
  <c r="D117" i="5"/>
  <c r="D113" i="5"/>
  <c r="D112" i="5"/>
  <c r="D111" i="5"/>
  <c r="D106" i="5"/>
  <c r="D105" i="5"/>
  <c r="D104" i="5"/>
  <c r="D99" i="5"/>
  <c r="D97" i="5"/>
  <c r="D96" i="5"/>
  <c r="D90" i="5"/>
  <c r="D89" i="5"/>
  <c r="D88" i="5"/>
  <c r="D87" i="5"/>
  <c r="D50" i="5"/>
  <c r="D47" i="5"/>
  <c r="D46" i="5"/>
  <c r="D45" i="5"/>
  <c r="D39" i="5"/>
  <c r="D38" i="5"/>
  <c r="D37" i="5"/>
  <c r="D32" i="5"/>
  <c r="D31" i="5"/>
  <c r="D30" i="5"/>
  <c r="D29" i="5"/>
  <c r="D21" i="5"/>
  <c r="D17" i="5"/>
  <c r="D16" i="5"/>
  <c r="D8" i="5"/>
  <c r="D138" i="4"/>
  <c r="D134" i="4"/>
  <c r="D126" i="4"/>
  <c r="D119" i="4"/>
  <c r="D121" i="4" s="1"/>
  <c r="D118" i="4"/>
  <c r="D120" i="4" s="1"/>
  <c r="D116" i="4"/>
  <c r="D105" i="4"/>
  <c r="D104" i="4"/>
  <c r="D103" i="4"/>
  <c r="D102" i="4"/>
  <c r="D101" i="4"/>
  <c r="D100" i="4"/>
  <c r="D99" i="4"/>
  <c r="D98" i="4"/>
  <c r="D96" i="4"/>
  <c r="D95" i="4"/>
  <c r="D94" i="4"/>
  <c r="D93" i="4"/>
  <c r="D90" i="4"/>
  <c r="D88" i="4"/>
  <c r="D87" i="4"/>
  <c r="D86" i="4"/>
  <c r="D85" i="4"/>
  <c r="D84" i="4"/>
  <c r="D82" i="4"/>
  <c r="D81" i="4"/>
  <c r="D80" i="4"/>
  <c r="D79" i="4"/>
  <c r="D77" i="4"/>
  <c r="D75" i="4"/>
  <c r="D72" i="4"/>
  <c r="D76" i="4" s="1"/>
  <c r="D71" i="4"/>
  <c r="D62" i="4"/>
  <c r="D61" i="4"/>
  <c r="D60" i="4"/>
  <c r="D59" i="4"/>
  <c r="D58" i="4"/>
  <c r="D57" i="4"/>
  <c r="D56" i="4"/>
  <c r="D52" i="4"/>
  <c r="D49" i="4"/>
  <c r="D48" i="4"/>
  <c r="D46" i="4"/>
  <c r="D45" i="4"/>
  <c r="D43" i="4"/>
  <c r="D42" i="4"/>
  <c r="D41" i="4"/>
  <c r="D40" i="4"/>
  <c r="D29" i="4"/>
  <c r="D27" i="4"/>
  <c r="D26" i="4"/>
  <c r="D18" i="4"/>
  <c r="D16" i="4"/>
  <c r="D122" i="4" l="1"/>
  <c r="D95" i="5"/>
</calcChain>
</file>

<file path=xl/sharedStrings.xml><?xml version="1.0" encoding="utf-8"?>
<sst xmlns="http://schemas.openxmlformats.org/spreadsheetml/2006/main" count="1581" uniqueCount="995">
  <si>
    <t>UVOD V PROJEKTANTSKI POPIS DEL</t>
  </si>
  <si>
    <t xml:space="preserve">1. Vsi potrebni varnostni ukrepi in zaščite v smislu Zakona o varnosti in zdravja pri delu ter Pravilnika o listinah za  sredstva pri delu, ki veljajo pri izvajanju navedenih del. </t>
  </si>
  <si>
    <t xml:space="preserve">2. Vsi notranji in zunanji vertikalni in horizontalni transporti do začasnih in stalnih deponij ter vsa pripravljalna, pomožna in zaključna dela pri posameznih postavkah (tudi, če to ni posebej navedeno v posameznih postavkah). </t>
  </si>
  <si>
    <t>3. Ruševine, odpadni in izkopani material se deponira na deponije, katere morajo imeti upravna dovoljenja za deponiranje posameznih vrst materiala in vsa druga dovoljenja in registracije, ki izhajajo iz zakonodaje, ki pokriva to področje. Ponudnik izbere lokacije posameznih deponij v skladu s tem popisom in v cenah za E.M. upošteva vse stroške sortiranja, nakladanja in transporta ter deponiranja. Prikazane količine v tem popisu so v  vgrajenem ali raščenem stanju.  Posamezni koeficienti razrahljivosti so upoštevani že v ceni za enoto mere. Pri  cenah za enoto je upoštevati določeno specifičnost lokacije glede na skladiščenje materiala.</t>
  </si>
  <si>
    <t>4. 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Projektna dokumentacija v celoti je sestavni del tega popisa.</t>
  </si>
  <si>
    <t>5. V času izdelave objekta morajo biti vsi vgrajeni materiali kot tudi začasno deponiran material na delovišču in skladiščih zaščiteni pred fizičnimi poškodbami, dežjem, mrazom in hudim vetrom ter ostalimi škodljivimi vremenskimi pogoji.</t>
  </si>
  <si>
    <t xml:space="preserve">6. Pri izvajanju objekta je obvezno upoštevati zahteve Elaboratov (ŠPV, akustika ...), ter vse ostale pogoje posameznih soglasodajalcev, izdelovalcev posameznih načrtov in gradbenega dovoljenja v kolikor so bila le-ta izdelana. Pred pričetkom del mora izvajalec dodatno pregledati načrt gradbenih konstrukcij, načrt arhitekture, električnih inštalacij, naprav in opreme in načrt strojnih inštalacij, naprav in opreme in ostale izdelane načrte za predmetni objekt ter morebitne ugotovljene pripombe posredovati investitorju ali nadzorni službi. </t>
  </si>
  <si>
    <t xml:space="preserve">7. Vsebina popisa je izdelana na podlagi trenutno veljavnih predpisov in standardov. Količine so izračunane na podlagi GNG normativov in veljajo v nadaljevanju tudi kot kriterij za obračun posameznih količin! </t>
  </si>
  <si>
    <t>9. Polega navedenega mora biti v cenah posameznih postavk upoštevano tudi sledeče:</t>
  </si>
  <si>
    <t>- vsi splošni in stalni stroški povezani z organizacijo in delom na gradbišču</t>
  </si>
  <si>
    <t xml:space="preserve">- splošni stroški pristojbin in davkov upravnih organov pri prijavi gradbišča, pridobivanje raznih dovoljenj in soglasij v zvezi z izvedbo </t>
  </si>
  <si>
    <t>- eventuelni stroški povezani s  predstavitvami posameznih predvidenih in vgrajenih materialov investitorju, stroški nastali glede zahtev investitorja o eventuelni faznosti gradnje, prilagajanja terminskega plana izvedbe glede na obstoječe stanje itd.</t>
  </si>
  <si>
    <t>- finalno čiščenje prostorov in okolice objekta po končani gradnji</t>
  </si>
  <si>
    <t>- zaščita sosednjih objektov, okolice in naprav med rušenjem in gradnjo pred poškodbami, zaprašenjem in zamazanjem</t>
  </si>
  <si>
    <t>- stroški ureditve, organizacije gradbišča, vodenja gradbišča in izvajanje skupnih ukrepov za zagotavljanje varnosti in zdravja pri delu, imenovanje koordinatorja varstva pri delu, izdelava elaborata varstva pri delu</t>
  </si>
  <si>
    <t>- ponudnik je dolžan kontrolirati in dopolniti popise in količine s projektom in ni upravičen do dodatnih del, razen v primeru naročila s strani naročnika.</t>
  </si>
  <si>
    <t>10. V fazi izvedbe je potrebno evidentirati vse spremembe nastale med načrtom PZI in dejanskim izvedenim stanjem na objektu. Spremembe  je potrebno zapisati grafično ter jih preveriti in pregledati s strani strokovnega strojnega nadzora ter jih v elektronski obliki podati izdelovalcu PID  dokumentacije.</t>
  </si>
  <si>
    <t>13. Naveden splošne opombe, pripombe in kriteriji veljajo za celoten popis.</t>
  </si>
  <si>
    <t>1.</t>
  </si>
  <si>
    <t>GRADBENA DELA</t>
  </si>
  <si>
    <t>2.</t>
  </si>
  <si>
    <t>OBRTNIŠKA DELA</t>
  </si>
  <si>
    <t>3.</t>
  </si>
  <si>
    <t>SKUPAJ VREDNOST DEL brez DDV:</t>
  </si>
  <si>
    <t>DDV</t>
  </si>
  <si>
    <t>SKUPAJ VREDNOST DEL z DDV:</t>
  </si>
  <si>
    <t>Šifra</t>
  </si>
  <si>
    <t>Opis</t>
  </si>
  <si>
    <t>EM</t>
  </si>
  <si>
    <t>Količina</t>
  </si>
  <si>
    <t>Cena</t>
  </si>
  <si>
    <t>Vrednost</t>
  </si>
  <si>
    <t>01.</t>
  </si>
  <si>
    <t>01.01.</t>
  </si>
  <si>
    <t>RUŠITVENA DELA</t>
  </si>
  <si>
    <t>01.01.02</t>
  </si>
  <si>
    <t>01.01.04</t>
  </si>
  <si>
    <t>ODSTRANITEV VRAT 2 M2; Izbijanje in odstranitev obstoječega stavbenega pohištva z nakladanjem na kamion in odvozom na stalno deponijo na razdalji do 20 km. Enokrilna vrata velikosti do 2 m2, vključno s podbojem in pragom.</t>
  </si>
  <si>
    <t>kos</t>
  </si>
  <si>
    <t>01.01.05</t>
  </si>
  <si>
    <t>ODSTRANITEV VRAT 2-4 M2; Izbijanje in odstranitev obstoječega stavbenega pohištva z nakladanjem na kamion in odvozom na stalno deponijo na razdalji do 20 km. Dvokrilna vrata velikosti 2 - 4 m2, vključno s podbojem in pragom.</t>
  </si>
  <si>
    <t>01.01.06</t>
  </si>
  <si>
    <t>ODSTRANITEV GARAŽNIH VRAT; Izbijanje in odstranitev obstoječega stavbenega pohištva z nakladanjem na kamion in odvozom na stalno deponijo na razdalji do 20 km. Dvokrilna garažna vrata velikosti 9 m2, vključno s podbojem in pragom.</t>
  </si>
  <si>
    <t>01.01.07</t>
  </si>
  <si>
    <t>ODSTRANITEV OKEN; Izbijanje in odstranitev obstoječega stavbenega pohištva z nakladanjem na kamion in odvozom na stalno deponijo na razdalji do 20 km. Okno velikosti do 2 m2, vključno s podbojem in notranjo polico ter polkni.</t>
  </si>
  <si>
    <t>01.01.08</t>
  </si>
  <si>
    <t>ODSTRANITEV STEKLENE STENE; Izbijanje in odstranitev obstoječega stavbenega pohištva z nakladanjem na kamion in odvozom na stalno deponijo na razdalji do 20 km. Steklena stena z vrati.</t>
  </si>
  <si>
    <t>m2</t>
  </si>
  <si>
    <t>01.01.09</t>
  </si>
  <si>
    <t>RUŠENJE KAMNITIH STEN; Rušenje obstoječih ometanih kamnitih sten deb. 45 cm, z nakladanjem na kamion in odvozom na stalno deponijo na razdalji do 20km.</t>
  </si>
  <si>
    <t>m3</t>
  </si>
  <si>
    <t>01.01.10</t>
  </si>
  <si>
    <t>RUŠENJE OPEČNIH STEN 42 CM; Rušenje obstoječih ometanih opečnih sten deb. 42 cm, z nakladanjem na kamion in odvozom na stalno deponijo na razdalji do 20km.</t>
  </si>
  <si>
    <t>01.01.11</t>
  </si>
  <si>
    <t>RUŠENJE OPEČNIH STEN 15 CM; Rušenje obstoječih ometanih opečnih sten deb.15 cm, z nakladanjem na kamion in odvozom na stalno deponijo na razdalji do 20km.</t>
  </si>
  <si>
    <t>01.01.12</t>
  </si>
  <si>
    <t>RUŠENJE AB KONSTRUKCIJ; Rušenje obstoječih armiranobetonkih konstrukcij preseka do 0,20 m2 (temelji, tem.plošča, stebri, nosilci, preklade, strop.gredice,...), z nakladanjem na kamion in odvozom na stalno deponijo na razdalji do 20km.</t>
  </si>
  <si>
    <t>01.01.13</t>
  </si>
  <si>
    <t>RUŠENJE TLAKA; Rušenje tlaka garaže v sestavi: keramika na betonski plošči, z ločenjem in sortiranjem ruševin z nakladanjem na kamion in odvozom na stalno deponijo na razdalji do 20km.</t>
  </si>
  <si>
    <t>01.01.14</t>
  </si>
  <si>
    <t>RUŠENJE ASFALTA; Zarez in odstranitev asfalta na delu širitve objekta</t>
  </si>
  <si>
    <t>01.01.15</t>
  </si>
  <si>
    <t>RUŠENJE TLAKA TERASE; Rušenje tlaka terase - stropa shrambe za širitev objekta v sestavi: keramika na izravnalnem estrihu na armiranobetonski plošči v skupni debelini 10 cm, z ločenjem in sortiranjem ruševin z nakladanjem na kamion in odvozom na stalno deponijo na razdalji do 20km.</t>
  </si>
  <si>
    <t>01.01.16</t>
  </si>
  <si>
    <t xml:space="preserve">PREHODI; Izdelava prehodov kanalizacije skozi armiran betonski temelj širine 60 cm, velikosti prehoda 15x15cm.                                                                     </t>
  </si>
  <si>
    <t>01.01.17</t>
  </si>
  <si>
    <t>ODSTRANITEV KRITINE; Odstranitev obstoječe opečne kritine iz korcev na podkonstrukciji iz desk in letev z nakladanjem na kamion in odvozom na stalno deponijo na razdalji do 20km.</t>
  </si>
  <si>
    <t>01.01.18</t>
  </si>
  <si>
    <t>ODSTRANITEV LES.STREŠ.KONST.; Odstranitev lesene strešne konstrukcije dvokapne strehe iz trikotnega vešala in leg z razrezom in zlaganjem na deponiji ter nakladanjem na kamion in odvozom na stalno deponijo na razdalji do 20km. Konstrukcija preseka 0,07 m3/m2.</t>
  </si>
  <si>
    <t>01.01.19</t>
  </si>
  <si>
    <t>m1</t>
  </si>
  <si>
    <t>ODSTRANITEV ŽLOTE; Odstranitev žlote iz pocinkane pločevine r.š. 1.0m na leseni podkonstrukciji, z nakladanjem na kamion in odvozom na stalno deponijo na razdalji do 20km.</t>
  </si>
  <si>
    <t>01.02.</t>
  </si>
  <si>
    <t>ZEMELJSKA DELA</t>
  </si>
  <si>
    <t>01.02.01</t>
  </si>
  <si>
    <t xml:space="preserve">Široki strojni izkop v terenu III.-V.ktg med temelji globine do 4,00m, z direktnim nakladanjem in odvozom na trajno deponijo. </t>
  </si>
  <si>
    <t>01.02.02</t>
  </si>
  <si>
    <t xml:space="preserve">Strojni izkop za temelje v terenu III-V.ktg, globine do 1m, z direktnim nakladanjem in odvozom na trajno deponijo. </t>
  </si>
  <si>
    <t>01.02.03</t>
  </si>
  <si>
    <t xml:space="preserve">Ročni odkop ob obst. temeljih v terenu III-V.ktg, globine do 3m, z direktnim nakladanjem in odvozom na trajno deponijo. </t>
  </si>
  <si>
    <t>01.02.04</t>
  </si>
  <si>
    <t>Dobava in vgrajevanje tamponskega materiala za temelji, pod tlakom kleti in za zidom z razgrinjanjem, planiranjem in utrjevanjem v plasteh do ustrezne zbitosti.</t>
  </si>
  <si>
    <t>01.02.05</t>
  </si>
  <si>
    <t>Planiranje in utrjevanje temeljnih tal pod temelji in tlakom.</t>
  </si>
  <si>
    <t>01.03.</t>
  </si>
  <si>
    <t>BETONSKA DELA</t>
  </si>
  <si>
    <t>01.03.01</t>
  </si>
  <si>
    <t>PODLOŽNI BETON; Dobava in vgrajevanje nearmiranega betona C12/15, prereza 0,08-0,12 m3/m2-m1.</t>
  </si>
  <si>
    <t>01.03.02</t>
  </si>
  <si>
    <t>TEMELJI; Dobava in vgrajevanje armiranega betona C 25/30 XC2, Cl 0.2, Dmax=16 mm, prereza 0,30-0,50 m3/m2-m1.</t>
  </si>
  <si>
    <t>01.03.03</t>
  </si>
  <si>
    <t>TEMELJNA PLOŠČA; Dobava in vgrajevanje armiranega betona C25/30, prereza 0,08-0,12 m3/m2-m1.</t>
  </si>
  <si>
    <t>01.03.04</t>
  </si>
  <si>
    <t>STENE; Dobava in vgrajevanje armiranega betona  C 25/30 XC2, Cl 0.2, Dmax=16 mm, prereza 0,12-0,20 m3/m2-m1.</t>
  </si>
  <si>
    <t>01.03.05</t>
  </si>
  <si>
    <t>STENE; Dobava in vgrajevanje armiranega betona  C 25/30 XC2, Cl 0.2, Dmax=16 mm, prereza 0,20-0,30 m3/m2-m1.</t>
  </si>
  <si>
    <t>01.03.06</t>
  </si>
  <si>
    <t>V.VEZI; Dobava in vgrajevanje armiranega betona  C 25/30 XC2, Cl 0.2, Dmax=16 mm, prereza do 0,04 m3/m2-m1.</t>
  </si>
  <si>
    <t>01.03.07</t>
  </si>
  <si>
    <t>STEBRI IN SLOPI; Dobava in vgrajevanje armiranega betona  C 25/30 XC2, Cl 0.2, Dmax=16 mm, prereza do 0,12 m3/m2-m1.</t>
  </si>
  <si>
    <t>01.03.08</t>
  </si>
  <si>
    <t>PREKLADE, VEZI, NOSILCI; Dobava in vgrajevanje armiranega betona  C 25/30 XC2, Cl 0.2, Dmax=16 mm, prereza do 0,12 m3/m2-m1.</t>
  </si>
  <si>
    <t>01.03.09</t>
  </si>
  <si>
    <t>PREKLADE, VEZI, NOSILCI; Dobava in vgrajevanje armiranega betona  C 25/30 XC2, Cl 0.2, Dmax=16 mm, prereza 0,12-0,20 m3/m2-m1.</t>
  </si>
  <si>
    <t>01.03.10</t>
  </si>
  <si>
    <t>PREKLADE, VEZI, NOSILCI; Dobava in vgrajevanje armiranega betona  C 25/30 XC2, Cl 0.2, Dmax=16 mm, prereza nad 0,20 m3/m2-m1.</t>
  </si>
  <si>
    <t>01.03.11</t>
  </si>
  <si>
    <t xml:space="preserve">STROPNA PLOŠČA 12-20CM; Dobava in vgrajevanje armiranega betona  C 25/30 XC2, Cl 0.2, Dmax=16 mm, prereza 0,12-0,20 m3/m2-m1. </t>
  </si>
  <si>
    <t>01.03.12</t>
  </si>
  <si>
    <t xml:space="preserve">STOPNICE; Dobava in vgrajevanje armiranega betona  C 25/30 XC2, Cl 0.2, Dmax=16 mm, prereza 0,12-0,20 m3/m2-m1. </t>
  </si>
  <si>
    <t>01.03.13</t>
  </si>
  <si>
    <t xml:space="preserve">STROPNA PLOŠČA 20-30CM; Dobava in vgrajevanje armiranega betona  C 25/30 XC2, Cl 0.2, Dmax=16 mm, prereza 0,20-0,30 m3/m2-m1. </t>
  </si>
  <si>
    <t>01.03.14</t>
  </si>
  <si>
    <t>ARMATURA DO 12; Dobava, polaganje in vezanje srednje komplicirane armature S500 B  do fi 12 mm. Obračun po dejansko vgrajeni armaturi po izvlečku armaturnih načrtov.</t>
  </si>
  <si>
    <t>kg</t>
  </si>
  <si>
    <t>01.03.15</t>
  </si>
  <si>
    <t>ARMATURA NAD 12; Dobava, polaganje in vezanje srednje  komplicirane armature S500 B  nad fi 12 mm.  Obračun po dejansko vgrajeni armaturi po izvlečku armaturnih načrtov.</t>
  </si>
  <si>
    <t>01.03.16</t>
  </si>
  <si>
    <t>MAR; Dobava, polaganje armaturnih mrež MAR S500 B.  Obračun po dejansko vgrajeni armaturi po izvlečku armaturnih načrtov.</t>
  </si>
  <si>
    <t>01.03.17</t>
  </si>
  <si>
    <t xml:space="preserve">ZALIKANJE BET.POVRŠINE; Dodatek za zalikanje strjene betonske površine za izvedbo horizontalne hidroizolacije ali epoksi premaza                                                      </t>
  </si>
  <si>
    <t>01.03.18</t>
  </si>
  <si>
    <t>TESARSKA DELA</t>
  </si>
  <si>
    <t xml:space="preserve">TEMELJI; Dobava, montaža in demontaža  opaža pasovnih temeljev. </t>
  </si>
  <si>
    <t xml:space="preserve">STENA; Dobava, montaža in demontaža dvostranskega opaža vidnih ravnih betonskih sten, višine opiranja do 4,00m1                                                                       </t>
  </si>
  <si>
    <t>STEBRI; Opaž stebrov, opažanje, razopažanje in čiščenje. Steber obsega do 1.00 m, višina podpiranja do 3,0 m</t>
  </si>
  <si>
    <t>PREKLADE, NOSILCI; Opaž pravokotnih preklad, nosilcev in okvirjev brez zoba s podporami do 3.00m višine opažanje,razopažanje in čiščenje opaž obsega do 1 m</t>
  </si>
  <si>
    <t>PLOŠČA; Dobava, montaža in demontaža vidnega opaža plošče z višino podpiranja 2,5 - 3,0 m1.</t>
  </si>
  <si>
    <t>STOPNICE; Dobava, montaža in demontaža vidnega opaža stopniščne rame, čela in podesta z višino podpiranja do 3,0 m1.</t>
  </si>
  <si>
    <t>ROB PLOŠČE IN VEZI; Dobava, montaža in demontaža enostranskega opaža roba plošče in vezi višine do 25 cm. Obračun po m2.</t>
  </si>
  <si>
    <t xml:space="preserve">PREHODI; Dobava, montaža in demontaža opaža prehodov skozi betonski temelj debeline do 60 cm, velikosti prehoda do 0,50 m2. Obračun po kosu.                                                       </t>
  </si>
  <si>
    <t>OSTREŠJE; Dobava in montaža lesene strešne konstrukcije brez vešal komplet z menjalniki za strešna okna, strešne konstrukcije do 0.035 m3 lesa na m2 konstrukcije</t>
  </si>
  <si>
    <t>FASADNI ODRI; Montaža, najemnina in demontaža fasadnih montažnih delovnih odrov višine do 10m, komplet z lovilnim odrom za streho. Obračuna se 1x površina fasade.</t>
  </si>
  <si>
    <t>01.05.</t>
  </si>
  <si>
    <t>ZIDARSKA DELA</t>
  </si>
  <si>
    <t>01.05.01</t>
  </si>
  <si>
    <t>H.HIDROIZOLACIJA TLAKA T.1; Izdelava horizontalne hidroizolacije tlaka v sestavi 1x bitumenski premaz, 2x V4 varilni trak na podložni beton</t>
  </si>
  <si>
    <t>01.05.02</t>
  </si>
  <si>
    <t>V.HIDROIZOLACIJA OBODA TEMELJEV IN STENE - 2.SLOJA; Vertikalna izolacija zidov z varilnimi trakovi, npr. IZOTEKT P5 plus in IZOTEKT P4 plus, 2 sloja izolacije, polno navarjena na predhodno izdelan hladni bitumenski premaz, komplet z očiščenjem in izravnavo podlage s f.c.m. ter izdelavo zaokrožnice stika med horiz.in vert.izolacije.</t>
  </si>
  <si>
    <t>01.05.03</t>
  </si>
  <si>
    <t>PREBOJ; Izdelava vodotesnega preboja  temeljev za cevi do fi 110 z dobavo in vgradnjo manšete</t>
  </si>
  <si>
    <t>01.05.04</t>
  </si>
  <si>
    <t>PREBOJ; Izdelava vodotesnega preboja stene za cevi do fi 110 z dobavo in vgradnjo manšete</t>
  </si>
  <si>
    <t>01.05.05</t>
  </si>
  <si>
    <t>HIDROIZOLACIJA TLAKA; Izdelava hidroizolacije tlaka in sten sanitarij iz dveh slojev hidroizolacijskega premaza (npr.: mapelastic) z vmesno alkalno odporno mrežico iz steklenih vlaken (kot. npr. mapeband), vključno z gumiranimi poliesterskimi trakovi, vogalnimi elementi in manšetami za tesnjenje vogalov in robov ter obzidnimi zavihki viš. do 20 cm. Pred polaganjem keramike se izvede preizkus tesnosti.</t>
  </si>
  <si>
    <t>01.05.06</t>
  </si>
  <si>
    <t>TI VKOPANIH STEN; Izdelava verikalne toplotne izolacije obodnih temeljev, vkopanih sten in cokla fasade z XPS izolacijsko ploščo deb.5 cm z lepljenjem na bitumensko hidroizolacijo</t>
  </si>
  <si>
    <t>01.05.07</t>
  </si>
  <si>
    <t>XPS IZOLACIJA FASADE; Izdelava verikalne toplotne izolacije fasade z XPS izolacijsko ploščo deb.5 cm z lepljenjem na betonsko podlago</t>
  </si>
  <si>
    <t>01.05.08</t>
  </si>
  <si>
    <t>01.05.09</t>
  </si>
  <si>
    <t>POROBETON PREDELNA STENA 15 CM; Zidanje pregradnih nenosilnih zidov z porobeton zidnimi ploščami, npr.YTONG ZP debeline 15 cm z tankoslojno lepilno malto, ter sidranje v nosilni zid z elastičnimi sidri (sidri iz okroglega železa fi 10 mm) po vertikalnem in horizontalnem stiku. Prvo vrsto polagati v podaljšano malto 1:2:6</t>
  </si>
  <si>
    <t>01.05.10</t>
  </si>
  <si>
    <t>POROBETON ZID 24 CM; Zidanje notranjih zidov z porobeton zidnimi bloki, npr.YTONG ZB, debeline 24 cm v tankoslojno lepilno malto. Prvo vrsto polagati v podaljšano malto 1:2:6</t>
  </si>
  <si>
    <t>01.05.11</t>
  </si>
  <si>
    <t>POROBETON ZID 30 CM; Zidanje notranjih zidov z porobeton zidnimi bloki, npr.YTONG ZB, debeline 30 cm v tankoslojno lepilno malto. Prvo vrsto polagati v podaljšano malto 1:2:6</t>
  </si>
  <si>
    <t>01.05.12</t>
  </si>
  <si>
    <t>POROBETON TERMO ZID 40 CM; Zidanje zunanjih nosilnih zidov z porobeton termo bloki, npr.YTONG TB, debeline 40 cm v tankoslojno lepilno malto. Prvo vrsto polagati v podaljšano malto 1:2:6</t>
  </si>
  <si>
    <t>01.05.13</t>
  </si>
  <si>
    <t xml:space="preserve">POROBETON OBZIDAVA; Dobava in zazidanje/obzidanje obstoječih vratnih in okenskih odprtin z porobetonskim blokom s sidranjem in krpanjem spoja z obstoječim zidom, kompletno z vsem izmerami in prenosi. </t>
  </si>
  <si>
    <t>01.05.14</t>
  </si>
  <si>
    <t xml:space="preserve">POROBETON V.VEZ 24 CM; Zidanje vertikalnih vezi z porobeton protipotresnimi zidnimi bloki, npr.YTONG PTB 24, premer odprtine 16 cm, v tankoslojno lepilno malto. Prvo vrsto polagati v podaljšano malto 1:2:6 </t>
  </si>
  <si>
    <t>01.05.15</t>
  </si>
  <si>
    <t xml:space="preserve">POROBETON V.VEZ 30 CM; Zidanje vertikalnih vezi z porobeton protipotresnimi zidnimi bloki, npr.YTONG PTB 30, premer odprtine 18 cm, v tankoslojno lepilno malto. Prvo vrsto polagati v podaljšano malto 1:2:6 </t>
  </si>
  <si>
    <t>01.05.16</t>
  </si>
  <si>
    <t xml:space="preserve">POROBETON V.VEZ 40 CM; Zidanje vertikalnih vezi z porobeton protipotresnimi zidnimi bloki, npr.YTONG PTB 40, premer odprtine 20 cm, v tankoslojno lepilno malto. Prvo vrsto polagati v podaljšano malto 1:2:6 </t>
  </si>
  <si>
    <t>01.05.17</t>
  </si>
  <si>
    <t>POROBETON H.VEZ "L" 30 CM; Izdelava horizontalne vezi višine 25 cm z porobeton "L" elementi na zid debeline 30 cm z dodatno toplotno izolacijo debeline 5 cm na vertikalno stranico "L" elementa v tankoslojno lepilno malto</t>
  </si>
  <si>
    <t>01.05.18</t>
  </si>
  <si>
    <t>POROBETON H.VEZ "L" 40 CM; Izdelava horizontalne vezi višine 25 cm z porobeton "L" elementi na zid debeline 40 cm z dodatno toplotno izolacijo debeline 5 cm na vertikalno stranico "L" elementa v tankoslojno lepilno malto</t>
  </si>
  <si>
    <t>01.05.19</t>
  </si>
  <si>
    <t>POROBETON NENOSILNA PREKLADA NEP 10 CM; Montaža nenosilnih preklad zidne odprtine do 100 cm, preklada dolžine 125 cm, višine 25 cm na zid debeline 10 cm na pripravljeno ležišče in premezanim z tankoslojno lepilno malto</t>
  </si>
  <si>
    <t>01.05.20</t>
  </si>
  <si>
    <t>POROBETON NENOSILNA PREKLADA NEP 15 CM; Montaža nenosilnih preklad zidne odprtine do 100 cm, preklada dolžine 125 cm, višine 25 cm na zid debeline 15 cm na pripravljeno ležišče in premezanim z tankoslojno lepilno malto</t>
  </si>
  <si>
    <t>01.05.21</t>
  </si>
  <si>
    <t>POROBETON PREKLADA-NOSILEC "U" 24 CM; Montaža nosilnih preklad in nosilcev višine 25 cm na zid debeline 24 cm z porobeton "U" elementi na zid debeline 24 cm v tankoslojno lepilno malto, s potrebnim podpiranjem.</t>
  </si>
  <si>
    <t>01.05.22</t>
  </si>
  <si>
    <t>POROBETON PREKLADA-NOSILEC "U" 30 CM; Montaža nosilnih preklad višine 25 cm na zid debeline 30 cm z porobeton z dodatno toplotno izolacijo debeline 5 cm na vertikalno stranico "U" elementi na zid debeline 30 cm v tankoslojno lepilno malto, s potrebnim podpiranjem.</t>
  </si>
  <si>
    <t>01.05.23</t>
  </si>
  <si>
    <t>POROBETON PREKLADA-NOSILEC "U" 40 CM; Montaža nosilnih preklad višine 25 cm na zid debeline 40 cm z porobeton z dodatno toplotno izolacijo debeline 5 cm na vertikalno stranico "U" elementi na zid debeline 40 cm v tankoslojno lepilno malto, s potrebnim podpiranjem.</t>
  </si>
  <si>
    <t>01.05.24</t>
  </si>
  <si>
    <t xml:space="preserve">MULTIPOR OBLOGA KONSTRUKCIJ 5 CM; Izdelava obloge konstrukcij z dobavo in lepljenjem MULTIPOR toplotnoizolacijskih plošč, toplotna prevodnost 0,040W/mK, debeline 5 cm v tankoslojno lepilno malto, z armirano mrežico in zaključnim ometom v barvi po izbiri projektanta. </t>
  </si>
  <si>
    <t>01.05.25</t>
  </si>
  <si>
    <t xml:space="preserve">MULTIPOR OBLOGA KONSTRUKCIJ 10 CM; Izdelava obloge konstrukcij z dobavo in lepljenjem MULTIPOR toplotnoizolacijskih plošč, toplotna prevodnost 0,040W/mK, debeline 10 cm v tankoslojno lepilno malto, z armirano mrežico in zaključnim ometom v barvi po izbiri projektanta. </t>
  </si>
  <si>
    <t>01.05.26</t>
  </si>
  <si>
    <t>TANKOSLOJNI OMET STEN; Izdelava izravnave notranjih sten z izdelavo tankoslojnega ometa deb 2-5 mm s predhodno pripravo podlage z brušenjem in premazom, nanosom izravnalne mase v mrežico ter po posušenem prvem sloju še nanos še ene plasti izravnalne mase in zagladitev površine.</t>
  </si>
  <si>
    <t>01.05.27</t>
  </si>
  <si>
    <t>TANKOSLOJNI OMET STROPA; Izdelava izravnave notranjih stropov z izdelavo tankoslojnega ometa deb 2-5 mm s predhodno pripravo podlage z brušenjem in premazom, nanosom izravnalne mase v mrežico ter po posušenem prvem sloju še nanos še ene plasti izravnalne mase in zagladitev površine.</t>
  </si>
  <si>
    <t>01.05.28</t>
  </si>
  <si>
    <t>01.05.29</t>
  </si>
  <si>
    <t>ESTRIH TLAKA T.1.1; Izdelava tlaka v sestavi;
- toplotna izolacija iz plošč EPS 200 deb. 8 cm.
- ločilni sloj PE folija
- mikroarmiran cementni estrih deb. 6,8 cm, zaglajena površina za izvedbo epoksija
Komplet z dilatacijskim trakom ob steni deb. 5mm</t>
  </si>
  <si>
    <t>01.05.30</t>
  </si>
  <si>
    <t>ESTRIH TLAKA T.1.2; Izdelava tlaka v sestavi;
- toplotna izolacija iz plošč EPS 200 deb. 8 cm.
- ločilni sloj PE folija
- mikroarmiran cementni estrih deb. 6 cm, zaglajena površina za polaganje keramike
Komplet z dilatacijskim trakom ob steni deb. 5mm</t>
  </si>
  <si>
    <t>01.05.31</t>
  </si>
  <si>
    <t>ESTRIH TLAKA T.1.3; Izdelava tlaka v sestavi;
- toplotna izolacija iz plošč EPS 200 deb. 6 cm.
- ločilni sloj PE folija
- betonski estrih deb. 6 cm, z izravnavo in izdelavo "TAL M KVARC" posipa ter zalikanje svežega betonskega estriha
Komplet z dilatacijskim trakom ob steni deb. 5mm</t>
  </si>
  <si>
    <t>01.05.32</t>
  </si>
  <si>
    <t>ESTRIH TLAKA T.2.1; Izdelava tlaka v sestavi;
- toplotna izolacija iz plošč EPS 200 deb. 4 cm.
- ločilni sloj PE folija
- mikroarmiran cementni estrih deb. 5 cm, zaglajena površina
Komplet z dilatacijskim trakom ob steni deb. 5mm</t>
  </si>
  <si>
    <t>01.05.33</t>
  </si>
  <si>
    <t>ESTRIH TLAKA T.2.2; Izdelava tlaka v sestavi;
- toplotna izolacija iz plošč EPS 200 deb. 3 cm.
- ločilni sloj PE folija
- mikroarmiran cementni estrih deb. 6 cm, zaglajena površina
Komplet z dilatacijskim trakom ob steni deb. 5mm</t>
  </si>
  <si>
    <t>01.05.34</t>
  </si>
  <si>
    <t>ESTRIH TLAKA T.5; Izdelava tlaka v sestavi;
- toplotna izolacija iz mineralne volne deb. 3 cm.
- ločilni sloj PE folija
- mikroarmiran cementni estrih deb. 6 cm, zaglajena površina za izvedbo enomerkonglomerata
Komplet z dilatacijskim trakom ob steni deb. 5mm</t>
  </si>
  <si>
    <t>01.05.35</t>
  </si>
  <si>
    <t>01.05.36</t>
  </si>
  <si>
    <t>01.05.37</t>
  </si>
  <si>
    <t>01.05.38</t>
  </si>
  <si>
    <t>01.05.39</t>
  </si>
  <si>
    <t>Zaščita cevi strojnih in elektro instalacij s cementno malto (cevi na tlaku)</t>
  </si>
  <si>
    <t>01.05.40</t>
  </si>
  <si>
    <t xml:space="preserve">Vgrajevanje podometne omarice PMO in kotlička za vodo z izdolbljenem odprtine v porobeton.steni, suho montažo in zapolnjevanjem z polipropilensko peno. </t>
  </si>
  <si>
    <t>01.06.</t>
  </si>
  <si>
    <t>KANALIZACIJA</t>
  </si>
  <si>
    <t>PREDDELA</t>
  </si>
  <si>
    <t>01.06.01</t>
  </si>
  <si>
    <t>Postavitev in zavarovanje prečnih profilov</t>
  </si>
  <si>
    <t>01.06.02</t>
  </si>
  <si>
    <t>Zarez in odstranitev asfalta na trasi kanalizacije ter krpanje po končanih delih.</t>
  </si>
  <si>
    <t>01.06.03</t>
  </si>
  <si>
    <t>Strojni in delno ročni izkop za kanalizacijo in odmet na rob izkopa zemljine III - V ktg</t>
  </si>
  <si>
    <t>01.06.04</t>
  </si>
  <si>
    <t>Grobo in fino planiranje dna jarkov za kanalizacijo, čistilno, ponikovalnico</t>
  </si>
  <si>
    <t>01.06.05</t>
  </si>
  <si>
    <t>Zasip kanalizacije z materialom od izkopa, komplet z komprimiranjem v plasteh do 20cm</t>
  </si>
  <si>
    <t>01.06.06</t>
  </si>
  <si>
    <t>Zasip kanalizacije s tamponskim materialom 0-32, komplet z komprimiranjem v plasteh do 20cm</t>
  </si>
  <si>
    <t>01.06.07</t>
  </si>
  <si>
    <t>Odvoz izkopanega materiala  v trajno deponijo izvajalca, s  transportom, zvračanjem ter plačilom pristojbin za odlaganje materiala oz. za organizacijo deponije.</t>
  </si>
  <si>
    <t>FEKALNA KANALIZACIJA</t>
  </si>
  <si>
    <t>01.06.08</t>
  </si>
  <si>
    <t>Izdelava kanalizacije iz cevi DN 50 komplet z fazonskimi kosi  vgrajene med armaturo beton.konstr ali v porobetonsko steno ali v tlake, z predhodno izdelanim kanalom ter krpanjem po vgradnji</t>
  </si>
  <si>
    <t>m</t>
  </si>
  <si>
    <t>01.06.09</t>
  </si>
  <si>
    <t>Izdelava kanalizacije iz cevi DN 75 komplet z fazonskimi kosi  vgrajene med armaturo beton.konstr ali v porobetonsko steno ali pod talno sestavo kleti z predhodno izdelanim kanalom ter krpanjem po vgradnji</t>
  </si>
  <si>
    <t>01.06.10</t>
  </si>
  <si>
    <t>Izdelava kanalizacije iz cevi DN 110 komplet z fazonskimi kosi vgrajene med armaturo beton.konstr ali v porobetonsko steno ali pod tlake kleti z predhodno izdelanim kanalom ter krpanjem po vgradnji</t>
  </si>
  <si>
    <t>01.06.11</t>
  </si>
  <si>
    <t xml:space="preserve">Dobava in vgradnja talnih sifonov s smradno zaporo in LTŽ rešetko, montaža v arm.betonski tlak </t>
  </si>
  <si>
    <t>01.06.12</t>
  </si>
  <si>
    <t>Izdelava jaška črpališča iz cementnega betona krožnega prereza fi 60 cm, globine do 1,0 m, komplet z obdelavo muld in vsemi pomožnimi deli in priključki</t>
  </si>
  <si>
    <t>01.06.13</t>
  </si>
  <si>
    <t>Dobava in montaža  jaška iz cementnega betona, krožnega preseka fi 60, globine do 80cm, komplet z izdelavo mulde, priključki in vsemi pomožnimi deli</t>
  </si>
  <si>
    <t>01.06.14</t>
  </si>
  <si>
    <t>Dobava in montaža inox prosmradnega pokrova 60x60 cm za vgradnjo beton.tlaka, na jašek kanalizacije, z vsemi pomožnimi deli in prenosi</t>
  </si>
  <si>
    <t>METEORNA KANALIZACIJA</t>
  </si>
  <si>
    <t>01.06.19</t>
  </si>
  <si>
    <t>Izdelava kanalizacije iz PVC cevi fi 32 mm za odvod kondenza komplet z fazonskimi kosi, priklop na talni sifon, komplet z vgradnjo v arm.beton.konstrukcijo.</t>
  </si>
  <si>
    <t>01.06.20</t>
  </si>
  <si>
    <t>Izdelava kanalizacije iz PVC cevi DN 110 komplet z fazonskimi kosi vgrajene na podložno plast iz cementnega betona s polnim obbetoniranjem</t>
  </si>
  <si>
    <t>01.06.21</t>
  </si>
  <si>
    <t>Izdelava kanalizacije iz PVC cevi DN 160 komplet z fazonskimi kosi vgrajene na podložno plast iz cementnega betona s polnim obbetoniranjem</t>
  </si>
  <si>
    <t>01.06.22</t>
  </si>
  <si>
    <t>Izdelava kanalizacije iz PVC cevi DN 250 komplet z fazonskimi kosi vgrajene na podložno plast iz cementnega betona s polnim obbetoniranjem</t>
  </si>
  <si>
    <t>01.06.23</t>
  </si>
  <si>
    <t>Izdelava stavbne drenaže iz plastičnih cevi cevi fi 10cm</t>
  </si>
  <si>
    <t>01.06.24</t>
  </si>
  <si>
    <t>Izdelava ponikovalnega polja iz drenaže iz cevi fi 20cm na drenažnem nasipu in obsipu cevi, ter obvitje z geosintetično tkanino</t>
  </si>
  <si>
    <t>01.06.25</t>
  </si>
  <si>
    <t>Izdelava peskolova iz betonske cevi fi 40 cm, globine 1,0 m, komplet z obdelavo mulde, priključki in vsemi pomožnimi deli.</t>
  </si>
  <si>
    <t>01.06.26</t>
  </si>
  <si>
    <t>Izdelava jaška iz cementnega betona krožnega prereza fi 60 cm, globine do 1,00m, komplet z obdelavo mulde, priključki in vsemi pomožnimi deli</t>
  </si>
  <si>
    <t>01.06.27</t>
  </si>
  <si>
    <t>Izdelava jaška iz cementnega betona krožnega prereza fi 60 cm, globine do 2,00m, komplet z obdelavo mulde, priključki in vsemi pomožnimi deli</t>
  </si>
  <si>
    <t>01.06.28</t>
  </si>
  <si>
    <t>Izdelava ponikovalnice iz perforiranih betonskih cevi fi 100 cm, globine 4m, komplet z obsipom z drenažnim materialom, priključki in vsemi pomožnimi deli</t>
  </si>
  <si>
    <t>01.06.29</t>
  </si>
  <si>
    <t>Izdelava ponikovalnega polja iz perforirane betonske cevi 1,2x1,2m cm, globine 1m, komplet z obsipom z drenažnim materialom, priključki in vsemi pomožnimi deli</t>
  </si>
  <si>
    <t>LOVILEC OLJ IN MAŠČOB; Nabava, dobava in montaža lovilca olj z zunanjo zaporo iz polietilena z LTŽ pokrovom (kot npr. ACO Oleopass P) na betonsko podlago in delnim obbetoniranjem, priključek na kanalizacijo.</t>
  </si>
  <si>
    <t>Dobava in montaža ab pokrovov jaškov 50x50 cm z okvirjem, z vsemi pomožnimi deli in prenosi</t>
  </si>
  <si>
    <t>Dobava in montaža LTŽ pokrovov jaškov 60x60 cm za težki promet, v arm.betonski okvir debeline 20cm, z vsemi pomožnimi deli in prenosi</t>
  </si>
  <si>
    <t>01.07.</t>
  </si>
  <si>
    <t>ZUNANJA UREDITEV</t>
  </si>
  <si>
    <t>01.07.01</t>
  </si>
  <si>
    <t>Izdelava nevezane nosilne plasti enakomerno zrnatega drobljenca 0/32 iz kamnine v debelini do 20cm</t>
  </si>
  <si>
    <t>01.07.02</t>
  </si>
  <si>
    <t>Izdelava finega planuma zgornjega ustroja</t>
  </si>
  <si>
    <t>01.07.03</t>
  </si>
  <si>
    <t>Izdelava nosilne plasti bituminiziranega drobljenca AC 22 base B 50/70 A3 5.0 cm-vozišče</t>
  </si>
  <si>
    <t>01.07.04</t>
  </si>
  <si>
    <t>Izdelava obrabnozaporne plasti bitumenskega betona AC 11 surf 70/100 A3 v debelini 3.0cm - vozišče</t>
  </si>
  <si>
    <t>01.07.05</t>
  </si>
  <si>
    <t>Izdelava ploščadi na severni strani objekta iz metličega betona C25/30, deb.20cm, na podlagi iz drobljenca, deb. 20cm z vsemi potrebnimi deli</t>
  </si>
  <si>
    <t>Dobava in vgradnja betonskega robnika 5/20cm na podložni beton in delno obbetoniranje, komplet z vsemi zemeljskimi deli</t>
  </si>
  <si>
    <t>01.07.06</t>
  </si>
  <si>
    <t>Dobava in vgradnja opranega prodca, v deb. 20cm na geotekstilu (politlak 200g/m2)</t>
  </si>
  <si>
    <t>02</t>
  </si>
  <si>
    <t>02.01</t>
  </si>
  <si>
    <t>KROVSKO-KLEPARSKA DELA</t>
  </si>
  <si>
    <t>02.01.01</t>
  </si>
  <si>
    <t>02.01.02</t>
  </si>
  <si>
    <t>02.01.03</t>
  </si>
  <si>
    <t>POŠEVNA STREHA S.1; Izdelava klasične opečne - korčne strehe, skupaj z vsemi tesarskimi in krovskimi deli z dobavo in montažo v sestavi:</t>
  </si>
  <si>
    <t xml:space="preserve">- lesenega kosmatega opaža debeline 24 mm, 
- sekundarne - rezervne kritine,
- letvanje z letev 3x3 cm in kontra letev 3x5 cm, 
- vetrne deske, </t>
  </si>
  <si>
    <t xml:space="preserve">- pokrivanje strehe s korci obešenimi na letvah, 
- dobava in montaža opečnih zračnikov, </t>
  </si>
  <si>
    <t>- dobava in montaža PVC prezračevalne mrežice na kapu strehe,</t>
  </si>
  <si>
    <t>- pokrivanje slemen z opečnimi slemenjaki.</t>
  </si>
  <si>
    <t>02.01.04</t>
  </si>
  <si>
    <t>RAVNA STREHA S.2 in S3; Izdelava ravne strehe S.1 nad garažo v sestavi;
- toplotna izolacija EPS 150 deb. 16 cm,
- ločilni filc,
- PVC membrana (armirana, mehansko pritrjena, UV odporna) 1,8 cm</t>
  </si>
  <si>
    <t>02.01.05</t>
  </si>
  <si>
    <t>S.1 - Dobava in naprava obstenskega vertikalnega zaključka strehe r.š. do 50 cm v sledeči sestavi:
- toplotna izolacija XPS deb. 5 cm, 
- zaokrožnica v stiku z horizontalno kritino
- PVC membrana, preklopno varjena z vročim zrakom in mehansko pritrjena na podlago. Obstenski zaključek na ab atiko.</t>
  </si>
  <si>
    <t>02.01.06</t>
  </si>
  <si>
    <t>02.01.07</t>
  </si>
  <si>
    <t>02.01.08</t>
  </si>
  <si>
    <t>02.01.09</t>
  </si>
  <si>
    <t>02.01.10</t>
  </si>
  <si>
    <t>02.01.11</t>
  </si>
  <si>
    <t>02.01.12</t>
  </si>
  <si>
    <t>02.01.13</t>
  </si>
  <si>
    <t>02.01.14</t>
  </si>
  <si>
    <t>02.01.15</t>
  </si>
  <si>
    <t>02.01.16</t>
  </si>
  <si>
    <t>02.01.17</t>
  </si>
  <si>
    <t>Dobava in montaža strešnega okna OS 04 dim. 78x160 cm (npr.: VELUX GGU 0068). Opis v shemah</t>
  </si>
  <si>
    <t>02.02</t>
  </si>
  <si>
    <t>KLJUČAVNIČARSKA DELA</t>
  </si>
  <si>
    <t>02.02.01</t>
  </si>
  <si>
    <t>02.02.02</t>
  </si>
  <si>
    <t>JEKLENO OSTREŠJE; Dobava in montaža visokovaljna trapezna pločevina višine 8 cm za izvedbo ravne strehe,
kompletno z vsem potrebnim delom, spoji varjeni/vijačeni, antikorozijsko zaščito in finalno obdelavo po navodilih projektanta. Izvedba in obračun količine po delavniškem načrtu izvajalca potrjenega s strani projektanta grad.konstrukcije.</t>
  </si>
  <si>
    <t>02.02.03</t>
  </si>
  <si>
    <t>02.02.04</t>
  </si>
  <si>
    <t>02.03</t>
  </si>
  <si>
    <t>FASADERSKA DELA</t>
  </si>
  <si>
    <t>02.03.01</t>
  </si>
  <si>
    <t xml:space="preserve">FASADA - F.1, F.6; Dobava in izvedba fasade s toplotno izolacijo debeline 5 cm, mineralni material, (tipa fasadni Multipor ali enakovredno), lepljeno z multipor lepilno malto in sidranjem 6 kos/m2 s toplotnoizolacijskimi čepi, vključno z vsemi pomožnimi deli in materiali, komplet očiščenje in pripava podlage (odstranitev odluščenega obst.ometa na obstoječih delih fasade) za lepljenje, sidranje v nosilno podlago in armiranje po detajlih proizvajalca. </t>
  </si>
  <si>
    <t>02.03.02</t>
  </si>
  <si>
    <t xml:space="preserve">FASADA - F.3; Dobava in izvedba fasade s toplotno izolacijo debeline 10 cm, mineralni material, (tipa fasadni Multipor ali enakovredno), lepljeno z multipor lepilno malto in sidranjem 6 kos/m2 s toplotnoizolacijskimi čepi, vključno z vsemi pomožnimi deli in materiali, komplet očiščenje in pripava podlage (odstranitev odluščenega obst.ometa fasade) za lepljenje, sidranje v nosilno podlago in armiranje po detajlih proizvajalca. </t>
  </si>
  <si>
    <t>02.03.03</t>
  </si>
  <si>
    <t>TANKOSLOJNI OMET FASADE; Izdelava ometa fasade z izdelavo tankoslojnega ometa deb 2-5 mm s predhodno pripravo podlage z brušenjem in premazom, nanosom izravnalne mase v mrežico ter po posušenem prvem sloju še nanos še ene zaključne plasti, kot podloga za fasadno barvo. V vogalih fasade in odprtinah vgraditi PVC vogalnik</t>
  </si>
  <si>
    <t>02.03.04</t>
  </si>
  <si>
    <t>02.05</t>
  </si>
  <si>
    <t>SUHOMONTAŽNA DELA</t>
  </si>
  <si>
    <t>02.05.01</t>
  </si>
  <si>
    <t>MK STENA 15CM; Dobava in montaža predelne stene deb.15 cm v sestavi:
- zapiranje z mavčno kartonsko ploščo GKB 2x12,5mm
- izolacija mineralna volna deb. 9 cm
- pocinkana podkonstrukcija 90mm+tesnilni trak
- zapiranje z mavčno kartonsko ploščo GKB 2x12,5mm
- kitanje stikov z in bandažni trak
- drobni material</t>
  </si>
  <si>
    <t>02.05.02</t>
  </si>
  <si>
    <t>MK INST.STENA 20CM; Dobava in montaža predelne instal.stene deb.20 cm v sestavi:
- zapiranje z mavčno vodoodporno kartonsko ploščo GKB 2x12,5mm
- izolacija mineralna volna deb. 10 cm
- pocinkana podkonstrukcija 2x75mm+tesnilni trak
- zapiranje z mavčno vodoodporno kartonsko ploščo GKB 2x12,5mm
- kitanje stikov z in bandažni trak
- drobni material</t>
  </si>
  <si>
    <t>02.05.03</t>
  </si>
  <si>
    <t>MK INST.OBLOGA; Dobava in montaža instal. obloge v sestavi:
- pocinkana podkonstrukcija 27/60mm na vešalkah dolžine 2,5-34 cm
- zapiranje s gips kartonsko ploščo GKB 12,5mm
- kitanje stikov (npr.: K2-Knauf Fugenfuller Leicht) in bandažni trak
- drobni material</t>
  </si>
  <si>
    <t>02.05.04</t>
  </si>
  <si>
    <t>STROP - S.1; Dobava in montaža mansardnega stropa sistema v sestavi:
- izolacija med špirovci iz mineralne volne v dveh slojih 18+16 cm
- parna zapora +lepljeni stiki
- kovinska podkonstrukcija 27/60mm
- zapiranje z gips kartonsko ploščo GKB 12,5mm
- kitanje stikov in bandažni trak
- drobni material</t>
  </si>
  <si>
    <t>02.05.05</t>
  </si>
  <si>
    <t>ODPRTINE; Izdelava špalet strešnega okna dim 78x160cm v sestavi:
- pocinkana podkonstrukcija 27/60mm
- večslojna izolacija (npr.:Actis Triso Super 10) 30mm
- stiki lepljeni z alu trakom
- zapiranje s gips kartonsko ploščo GKB-I 12,5mm (vlagoodporna)
- kitanje stikov (npr.: K2-Knauf Uniflot) impregniran
- drobni material</t>
  </si>
  <si>
    <t>02.05.06</t>
  </si>
  <si>
    <t>STROP - S.3; Dobava in montaža mansardnega stropa v vetrolovu in nad stopniščem, v sestavi:
- kovinska podkonstrukcija na vešalkah 11-190 cm
- zapiranje z gips kartonsko ploščo GKB 12,5mm
- kitanje stikov (npr.: K2-Knauf Fugenfuller Leicht) in bandažni trak
- drobni material</t>
  </si>
  <si>
    <t>02.05.07</t>
  </si>
  <si>
    <t>02.05.08</t>
  </si>
  <si>
    <t>02.06</t>
  </si>
  <si>
    <t>STAVBNO POHIŠTVO</t>
  </si>
  <si>
    <t>NOTRANJA VRATA; Dobava in montaža oken in vrat, izdelanih po detajlu-shemi in opisu projektanta arhitekture:</t>
  </si>
  <si>
    <t>KLET</t>
  </si>
  <si>
    <t>02.06.01</t>
  </si>
  <si>
    <t>V1- Notranja enokrilna vrata z montažo. Opis v shemah</t>
  </si>
  <si>
    <t>02.06.02</t>
  </si>
  <si>
    <t>V2 -Notranja enokrilna vrata z montažo. Opis v shemah</t>
  </si>
  <si>
    <t>02.06.03</t>
  </si>
  <si>
    <t>V3- Notranja dvokrilna vrata na evakuacijski poti, z montažo. Opis v shemah</t>
  </si>
  <si>
    <t>02.06.04</t>
  </si>
  <si>
    <t>V4- Notranja enokrilna vrata z montažo. Opis v shemah</t>
  </si>
  <si>
    <t>02.06.05</t>
  </si>
  <si>
    <t>V5- Notranja požarna vrata z montažo. Opis v shemah</t>
  </si>
  <si>
    <t>PRITLIČJE</t>
  </si>
  <si>
    <t>02.06.06</t>
  </si>
  <si>
    <t>V6- Notranja enokrilna vrata z montažo. Opis v shemah</t>
  </si>
  <si>
    <t>02.06.07</t>
  </si>
  <si>
    <t>V7- Notranja enokrilna vrata z montažo. Opis v shemah</t>
  </si>
  <si>
    <t>02.06.08</t>
  </si>
  <si>
    <t>V8- Notranja enokrilna vrata z montažo. Opis v shemah</t>
  </si>
  <si>
    <t>02.06.09</t>
  </si>
  <si>
    <t>V9- Notranja enokrilna vrata z montažo. Opis v shemah</t>
  </si>
  <si>
    <t>02.06.10</t>
  </si>
  <si>
    <t>V10- Notranja enokrilna vrata z montažo. Opis v shemah</t>
  </si>
  <si>
    <t>02.06.11</t>
  </si>
  <si>
    <t>V11- Notranja enokrilna vrata na evakuacijski poti,  z montažo. Opis v shemah</t>
  </si>
  <si>
    <t>V12- Notranja drsna vrata na evakuacijski poti,  z montažo. Opis v shemah</t>
  </si>
  <si>
    <t>MANSARDA</t>
  </si>
  <si>
    <t>02.06.12</t>
  </si>
  <si>
    <t>V13- Notranja enokrilna vrata z montažo. Opis v shemah</t>
  </si>
  <si>
    <t>02.06.13</t>
  </si>
  <si>
    <t>V14- Notranja enokrilna vrata z montažo. Opis v shemah</t>
  </si>
  <si>
    <t>NOTRANJE OKNO</t>
  </si>
  <si>
    <t>O4- Notranje okno z drsnim odpiranjem. Opis v shemah.</t>
  </si>
  <si>
    <t>ZUNANJA PVC OKNA IN VRATA</t>
  </si>
  <si>
    <t>02.06.14</t>
  </si>
  <si>
    <t>VV1- Zunanja vhodna dvokrilna vrata na evakuacijski poti. Opis v shemah</t>
  </si>
  <si>
    <t>02.06.15</t>
  </si>
  <si>
    <t xml:space="preserve">VV2- Zunanja vhodna enokrilna vrata. Opis v shemah
</t>
  </si>
  <si>
    <t>02.06.16</t>
  </si>
  <si>
    <t>VV3- Zunanja vhodna enokrilna vrata na evakuacijski poti. Opis v shemah.</t>
  </si>
  <si>
    <t>02.06.17</t>
  </si>
  <si>
    <t>SV1 - GARAŽNA SEKCIJSKA VRATA z osebnim prehodom. Opis v shemah.</t>
  </si>
  <si>
    <t>02.06.18</t>
  </si>
  <si>
    <t>SV2- GARAŽNA SEKCIJSKA VRATA. Opis v shemah</t>
  </si>
  <si>
    <t>02.06.19</t>
  </si>
  <si>
    <t>O1- Okno. Opis v shemah.</t>
  </si>
  <si>
    <t>02.06.20</t>
  </si>
  <si>
    <t>O2- Okno. Opis v shemah.</t>
  </si>
  <si>
    <t>02.06.21</t>
  </si>
  <si>
    <t xml:space="preserve">O3- Okno. Opis v shemah
</t>
  </si>
  <si>
    <t>02.06.22</t>
  </si>
  <si>
    <t xml:space="preserve">VRATNI PRAG 11 CM; Dobava in montaža zunanji vratni prag. Kamen granit, nedrseče žgane krtačene površine, širine 11 cm, deb. do 3cm, enostavni robovi, odkap.
</t>
  </si>
  <si>
    <t>02.06.23</t>
  </si>
  <si>
    <t>ZUN.OKEN.POLICE 13 CM; Dobava in montaža zunanje okenski police iz umetnega kamna širine 13 cm, deb. do 3cm, špaletni profil, odkap.</t>
  </si>
  <si>
    <t>02.06.24</t>
  </si>
  <si>
    <t>ZUN.OKEN.POLICE 18 CM; Dobava in montaža zunanje okenski police iz umetnega kamna širine 18 cm, deb. do 3cm, špaletni profil, odkap.</t>
  </si>
  <si>
    <t>02.06.25</t>
  </si>
  <si>
    <t>NOTR.OKEN.POLICE 40 CM; Dobava in montaža notranjih PVC okenskih polic, širine 40 cm, deb. do 3cm, enostavni robovi.</t>
  </si>
  <si>
    <t>02.06.26</t>
  </si>
  <si>
    <t>NOTR.OKEN.POLICE 22 CM; Dobava in montaža notranjih PVC okenskih polic, širine 22 cm, deb. do 3cm, enostavni robovi.</t>
  </si>
  <si>
    <t>02.07</t>
  </si>
  <si>
    <t>KERAMIČARSKA DELA</t>
  </si>
  <si>
    <t>02.07.01</t>
  </si>
  <si>
    <t>IZRAVNAVA; Izdelava  izravnave botonskega tlaka z izravnalno maso.</t>
  </si>
  <si>
    <t>02.07.02</t>
  </si>
  <si>
    <t>02.07.03</t>
  </si>
  <si>
    <t>02.07.04</t>
  </si>
  <si>
    <t>02.07.05</t>
  </si>
  <si>
    <t>02.09</t>
  </si>
  <si>
    <t>TLAKARSKA DELA</t>
  </si>
  <si>
    <t>02.09.01</t>
  </si>
  <si>
    <t>TLAK T.1; Izdelava zaključnega tlaka, izdelanega iz samorazlivnega epoksidnega dvokomponentnega nanosa  v deb. 2-3 mm v sestavi; 
- brušenje podlage  
- temeljni vezni sloj  (npr.: HERPELIN 1000)
- 2x preplastitev z epoksidno maso (npr.: HERPELIN 2000) z vmešanim krem.polnilom 
- zaključni samorazlivni nanos (npr.: HERPELIN 2000 - svetleči oz. HERPELIN 122 -mat) v barvi po izbiri projektanta (RAL), z možnostjo posipa dekorativnih lističev oz. protizdrsnega sredstva</t>
  </si>
  <si>
    <t>02.09.02</t>
  </si>
  <si>
    <t>STENSKA OBROBA; Izdelava stenske obrobe iz epoksi malte</t>
  </si>
  <si>
    <t>02.09.03</t>
  </si>
  <si>
    <t>02.10</t>
  </si>
  <si>
    <t>SLIKOPLESKARSKA DELA</t>
  </si>
  <si>
    <t>02.10.01</t>
  </si>
  <si>
    <t>02.10.02</t>
  </si>
  <si>
    <t>02.10.03</t>
  </si>
  <si>
    <t>02.10.04</t>
  </si>
  <si>
    <t>02.10.05</t>
  </si>
  <si>
    <t>02.10.06</t>
  </si>
  <si>
    <t>02.10.07</t>
  </si>
  <si>
    <t>02.12</t>
  </si>
  <si>
    <t>STEKLARSKA DELA</t>
  </si>
  <si>
    <t>02.12.01</t>
  </si>
  <si>
    <t>1. UVOD</t>
  </si>
  <si>
    <t>V cenah predračuna je zajet ves potreben material in vse potrebno delo za izdelavo postavke, prav tako tudi vsa potrebna gradbena pomoč in pripravljalna dela.</t>
  </si>
  <si>
    <t>Vse navedene blagovne znamke materiala in opreme služijo samo za definiranje kvalitete materiala in opreme. Izvajalec del lahko ponudi enakovreden material in enakovredno opremo tudi drugih proizvajalcev, vendar mora druge proizvajalce navesti v ponudbi.</t>
  </si>
  <si>
    <t>V projektu je predviden material, ki ima ustrezne certifikate. V kolikor želi izvajalec del vgraditi material, ki nima ustreznih certifikatov, mora certifikate pridobiti sam.</t>
  </si>
  <si>
    <t>4.</t>
  </si>
  <si>
    <t>2.0. POPIS</t>
  </si>
  <si>
    <t>2.1. MOČNOSTNE INSTALACIJE</t>
  </si>
  <si>
    <t>Instalacijski vodnik NYY-J položen v ceveh, naslednjih prerezov:</t>
  </si>
  <si>
    <t>-</t>
  </si>
  <si>
    <t>3x1,5 mm2</t>
  </si>
  <si>
    <t>4x1,5 mm2</t>
  </si>
  <si>
    <t>5x1,5 mm2</t>
  </si>
  <si>
    <t>3x2,5 mm2</t>
  </si>
  <si>
    <t>5x2,5 mm2</t>
  </si>
  <si>
    <t>5x6 mm2</t>
  </si>
  <si>
    <t>5x10 mm2</t>
  </si>
  <si>
    <t>4x70+2,5 mm2 NAYY-J</t>
  </si>
  <si>
    <t>Vodnik za izenačevanje potencialov N2HX-J položen v ceveh, naslednjih prerezov:</t>
  </si>
  <si>
    <t>4 mm2</t>
  </si>
  <si>
    <t>6 mm2</t>
  </si>
  <si>
    <t>16 mm2</t>
  </si>
  <si>
    <t>Instalacijske cevi RB naslednjih notranjih premerov:</t>
  </si>
  <si>
    <t>16  mm</t>
  </si>
  <si>
    <t>26  mm</t>
  </si>
  <si>
    <t>Instalacijske cevi PN, pritrjene na objemkah, naslednjih notranjih premerov:</t>
  </si>
  <si>
    <t>,</t>
  </si>
  <si>
    <t>29  mm</t>
  </si>
  <si>
    <t>5.</t>
  </si>
  <si>
    <t>navadno 16A</t>
  </si>
  <si>
    <t>ks</t>
  </si>
  <si>
    <t>izmenično</t>
  </si>
  <si>
    <t>križno</t>
  </si>
  <si>
    <t>6.</t>
  </si>
  <si>
    <t>16A 250V</t>
  </si>
  <si>
    <t>fiksni priključek</t>
  </si>
  <si>
    <t>komunikacijska vtičnica RJ45 k6</t>
  </si>
  <si>
    <t>nadometna doza s pokrovom IP56 3 ali 4 mesta</t>
  </si>
  <si>
    <t>7.</t>
  </si>
  <si>
    <t>Trifazna vtičnica IP41, 3L+N+PE, vgrajena podometno</t>
  </si>
  <si>
    <t>8.</t>
  </si>
  <si>
    <t>Tipkalo za daljinsko odpiranje vrat, v ohišju IP56, pritrjeno na steno</t>
  </si>
  <si>
    <t>9.</t>
  </si>
  <si>
    <t>Doza PS49 z zbiralko za izenačevanje potencialov</t>
  </si>
  <si>
    <t>10.</t>
  </si>
  <si>
    <t>Svetilka tip 1, IP65, z vgrajenimi LED, moči 62W, 7200lm, pritrjena na strop ali steno,                                kot npr:   5700, 7200lm, 62W, 840, FO, IP65 (Intra)</t>
  </si>
  <si>
    <t>11.</t>
  </si>
  <si>
    <t>Svetilka tip 2, IP65, z vgrajenimi LED, moči 47W, 5900lm, pritrjena na strop ali steno,                                kot npr:   5700, 5900lm, 62W, 840, FO, IP65 (Intra)</t>
  </si>
  <si>
    <t>12.</t>
  </si>
  <si>
    <t>Svetilka tip 3, nadgradna okrogla, z vgrajenimi LED, moči 25W, 2500lm, pritrjena na strop,                            kot npr:   Lona C400 DPR, 2500lm, 25W, 840, FO, white (Intra)</t>
  </si>
  <si>
    <t>13.</t>
  </si>
  <si>
    <t>Svetilka tip 4, nadgradna okrogla, z matiranim steklom, grlom E27, z LED sijalko 12W, pritrjena na strop ali steno,                                                                            kot npr:  Unica 28, IP44, E27 12W 830 (Performance Lighting</t>
  </si>
  <si>
    <t>14.</t>
  </si>
  <si>
    <t>Svetilka tip 5, LED reflektor, 20W 830, Pritrjen na steno</t>
  </si>
  <si>
    <t>15.</t>
  </si>
  <si>
    <t>Svetilka tip 6, okrogla zgoraj zastrta, z vgrajenimi LED, 12W, pritrjena na fasado,                                               kot npr:  Moon E5430-LBC, 12W, 3000K, , IP65 (Side)</t>
  </si>
  <si>
    <t>16.</t>
  </si>
  <si>
    <t>Svetilka tip 7, za varnostno razsvetljavo, Exit Lite SA 1N x (Begehlli), s piktogrami</t>
  </si>
  <si>
    <t>17.</t>
  </si>
  <si>
    <t>Razdelilna omara RG izdelana iz tipske omare BF-U-2/48-C (Eaton), vgrajena podometno v steno pod R1, z vgrajenim:</t>
  </si>
  <si>
    <t>5 ks var. Elementi Hager 3x35A</t>
  </si>
  <si>
    <t>1 ks stikalo ES68 40A 3p</t>
  </si>
  <si>
    <t>1 ks FID 40/0,3A 4p (toplotna črpalka)</t>
  </si>
  <si>
    <t>3 ks odvodniki pren. Protec B</t>
  </si>
  <si>
    <t>drobni,spojni in vezni material</t>
  </si>
  <si>
    <t>18.</t>
  </si>
  <si>
    <t>Razdelilna omara R1 izdelana iz tipske omare BF-U-3/72-C (Eaton), vgrajena podometno v steno nad RG z vgrajenim:</t>
  </si>
  <si>
    <t xml:space="preserve">17 ks inst. odklopniki ST68B </t>
  </si>
  <si>
    <t xml:space="preserve"> 6 ks inst. odklopniki ST68B/3</t>
  </si>
  <si>
    <t>1 ks stikalo 40A 3p</t>
  </si>
  <si>
    <t>1 ks FID stikalo 40/0,3A 4p</t>
  </si>
  <si>
    <t>2 ks KZS 10/0,03A</t>
  </si>
  <si>
    <t>1 ks KZS 16/0,03A</t>
  </si>
  <si>
    <t>1 ks stikalni rele 20.31 (Finder)</t>
  </si>
  <si>
    <t>1 ks stikalna ura s teden. programom 12.71 (Finder)</t>
  </si>
  <si>
    <t>4 ks odvodnik pren. Protec C</t>
  </si>
  <si>
    <t>19.</t>
  </si>
  <si>
    <t>Razdelilna omara R2 izdelana iz tipske omare BF-U-2/48-C (Eaton), vgrajena podometno v steno nad RG z vgrajenim:</t>
  </si>
  <si>
    <t xml:space="preserve">14 ks inst. odklopniki ST68B </t>
  </si>
  <si>
    <t>1 ks stikalo ES68 63A 3p</t>
  </si>
  <si>
    <t>1 ks FID 40/0,3A 4p</t>
  </si>
  <si>
    <t>20.</t>
  </si>
  <si>
    <t>Razdelilna omara R3 izdelana iz tipske omare BF-U-2/48-C (Eaton), vgrajena podometno v steno nad RG z vgrajenim:</t>
  </si>
  <si>
    <t xml:space="preserve">22 ks inst. odklopniki ST68B </t>
  </si>
  <si>
    <t xml:space="preserve"> 2 ks inst. odklopniki ST68B/3</t>
  </si>
  <si>
    <t>1 ks stikalni rele 22.31 (Finder)</t>
  </si>
  <si>
    <t>21.</t>
  </si>
  <si>
    <t>Omarica z glavno zbiralko za izenačevanje potencialov, izdelana iz tipske podometne omarice tip RTP PA1 (Prebilplast) z napisom EC, z vgrajenimi sponkami za priklop vodnikov za izenačevanje potencialov, označitvijo sponk in vodnikov ter tabelo nalepljeno na notranjo stran vrat omarice s seznamom vodnikov in naprav priključenih na zbiralko</t>
  </si>
  <si>
    <t>22.</t>
  </si>
  <si>
    <t>Priklop strojev in naprav</t>
  </si>
  <si>
    <t>23.</t>
  </si>
  <si>
    <t>Polaganje kabla Panasonic za povezavo med termostati in notranjimi enotami klime, ki ga dobavi dobavitelj klima naprav</t>
  </si>
  <si>
    <t>24.</t>
  </si>
  <si>
    <t>Izdelava spojev za izenačevanje potencialov z očiščenjem stičnih površin, izdelavo kabelskega čevlja na priključnem vodniku, izdelavo spoja z objemko, privijačenjem objemke in vodnika ter antikorozivnim premazom z ibitolom - material in delo (ocenjena količina)</t>
  </si>
  <si>
    <t>25.</t>
  </si>
  <si>
    <t>Strelovodna naprava, izdelana po sistemu zaprte kovinske kletke, z lovilnimi in odovodnimi vodi ter temeljnim ozemljilom:</t>
  </si>
  <si>
    <t>lovilni vod, Al vodnik prem. 8mm, položen na držalih, komplet z držali</t>
  </si>
  <si>
    <t>odvodni vod, Al vodnik pre. 8mm, položen na držalih, komplet z držali</t>
  </si>
  <si>
    <t>zemljovod, nerjeveči valjanec 30x3,5mm, položen na držalih, komplet z držali</t>
  </si>
  <si>
    <t>krožno ozemljilo, nerjaveči valjanec 30x3,5mm, položen v izkopni jarek okoli objekta, komplet z odcepi izdelanimi s križnimi sponkami</t>
  </si>
  <si>
    <t>razni spoji na strelovodni napravi komplet s križno sponko</t>
  </si>
  <si>
    <t>merilni spoji komplet prekritjem za mehansko zaščito</t>
  </si>
  <si>
    <t>Kabelska kanalizacija izdelana iz cevi Stigmafleks 2x110mm dolžine 30m, 2x75mm dolžine 14m, 3ks jaškov 0,8x0,8x0,8m s težkim litoželeznim pokrovom, komplet z vsem potrebnim materialom in vsemi potrebnimi deli</t>
  </si>
  <si>
    <t>Instalacijski vodniki UTP 4x2x0,6 kat 6 položeni  v ceveh - strukturirane instalacije</t>
  </si>
  <si>
    <t>Video kabel za povezavo med računalnikom in monitorjem ASK, ter projektorjem, komplet s konektorji</t>
  </si>
  <si>
    <t xml:space="preserve">Komunikacijska omara KO, izdelana iz tipske rack omare velikosti 700x2100x600mm, z dostopom od spredaj in od strani (ODM), z ventilatorjem in termostatom, z vgrajenim: </t>
  </si>
  <si>
    <t>1 ks patch panel z 24 vtičnicami RJ45 kat 6</t>
  </si>
  <si>
    <t>1 ks patch panel z 6 optičnimi vtičnicami LC</t>
  </si>
  <si>
    <t xml:space="preserve">2 ks organizator kablov </t>
  </si>
  <si>
    <t>1 ks razdelilnik s 5 vtičnicami 230V in prenapetostno zaščito</t>
  </si>
  <si>
    <t>police za vgradnjo aktivne opreme</t>
  </si>
  <si>
    <t>Naprava za video nadzor, komplet z zagonom, programiranjem, nastavitvami in poučitvijo osebja, sestavljena iz naslednjihelementov:</t>
  </si>
  <si>
    <t>barvna bullet IP CMOS kamera,  full HD, 3Mpix, v ohišju za zunanjo montažo, domet 30m, z osvetlitvijo za nočno snemanje, pritrjena s konzolo na steno</t>
  </si>
  <si>
    <t>barvna dome IP CMOS kamera,  full HD, 2Mpix, z osvetlitvijo za nočno snemanje, pritrjena na strop</t>
  </si>
  <si>
    <t>stikalo 8 portno PoE</t>
  </si>
  <si>
    <t>monitor 32"</t>
  </si>
  <si>
    <t>Tekst</t>
  </si>
  <si>
    <t>Znesek</t>
  </si>
  <si>
    <t>VODOVOD</t>
  </si>
  <si>
    <t xml:space="preserve">1. 0. </t>
  </si>
  <si>
    <t>Zarisovanje napeljave vodovoda po stenah in izdelava utorov in prebojev za instalacije vodovoda</t>
  </si>
  <si>
    <t>pš</t>
  </si>
  <si>
    <t>1.1.</t>
  </si>
  <si>
    <t>Prehod vodovodne cevi DN 25 skozi temelj v zaščitni cevi DN 75, komplet z zatesnitvijo.</t>
  </si>
  <si>
    <t>2.1.</t>
  </si>
  <si>
    <t>Cevovodi iz srednjetežkih vroče pocinkanih navojnih cevi DIN 2440, za vodo, DN 15, spajanje z navoji, vključno navojni fitingi po DIN 2950. Vklj. dodatna korozijska zaščita z 2x bitumenskim trakom.</t>
  </si>
  <si>
    <t>2.2.</t>
  </si>
  <si>
    <t>Enako, razen DN 20,</t>
  </si>
  <si>
    <t>2.3.</t>
  </si>
  <si>
    <t>Enako, razen DN 25,</t>
  </si>
  <si>
    <t>3.1.</t>
  </si>
  <si>
    <t>Cevovodi iz srednjetežkih vroče pocinkanih navojnih cevi DIN 2440, za vodo, DN 15, spajanje z navoji, vključno navojni fitingi po DIN 2950. Vklj. Toplotna zaščita za VIDNO VODENE CEVI</t>
  </si>
  <si>
    <t>3.2.</t>
  </si>
  <si>
    <t>4.1.</t>
  </si>
  <si>
    <t>Cevovodi iz PE cevi za pitno vodo zunanjega premera 20 mm, z vsemi fitingi kolen , odcepov in navojnimi priključki za priključitev porabnikov vode, komplet z zaščito iz žlebakov ustreznega premera (Aquatherm 20x3,4mm)</t>
  </si>
  <si>
    <t>4.2.</t>
  </si>
  <si>
    <t>Enako, razen premera 25 mm (Aquatherem 25x4,2mm)</t>
  </si>
  <si>
    <t>5.1.</t>
  </si>
  <si>
    <t>Krogelna pipa, z navojnim priključkom, PN 16, ohišje iz prešane medenine, z ročico, DN 15</t>
  </si>
  <si>
    <t>5.2.</t>
  </si>
  <si>
    <t>Enako, razen DN 20</t>
  </si>
  <si>
    <t>5.3.</t>
  </si>
  <si>
    <t>Enako, razen DN 25</t>
  </si>
  <si>
    <t>5.4.</t>
  </si>
  <si>
    <t>Podometni ventil, z navojnim priključkom DN 15, iz medenine, s pokromanim ročajem in rozeto.</t>
  </si>
  <si>
    <t>6.0.</t>
  </si>
  <si>
    <t>6.1.</t>
  </si>
  <si>
    <t>*Elektricni grelec: 1,5 kW</t>
  </si>
  <si>
    <t>6.2.</t>
  </si>
  <si>
    <t>Varnostni ventili DN 20-  6bar</t>
  </si>
  <si>
    <t>6.3.</t>
  </si>
  <si>
    <t>6.4.</t>
  </si>
  <si>
    <t>Nepovratna navojna loputa DN 20 NP 16</t>
  </si>
  <si>
    <t>6.5.</t>
  </si>
  <si>
    <t>Izpustni ventili DN 15 z nastavkom za fleksibilno cev premera 20 mm.</t>
  </si>
  <si>
    <t>6.6.</t>
  </si>
  <si>
    <t>Termometer od 0-100°C</t>
  </si>
  <si>
    <t>6.7.</t>
  </si>
  <si>
    <t>Manometer od 0 do 6 bar</t>
  </si>
  <si>
    <t>7.0.</t>
  </si>
  <si>
    <t>Priključitev toplotne črpalke na sistem vodovoda.</t>
  </si>
  <si>
    <t>8. 0.</t>
  </si>
  <si>
    <t>ODTOČNA FEKALNA KANALIZACIJA</t>
  </si>
  <si>
    <t>8.1.</t>
  </si>
  <si>
    <t xml:space="preserve">Cevovodi za odpadno vodo iz trdega PVC, z natičnimi obojkami DIN 19531, DN  32, 87°, tesnjeno s tesnilnim obročkom, polaganje v poslopjih.     </t>
  </si>
  <si>
    <t>8.2.</t>
  </si>
  <si>
    <t>Enako, razen DN  50,</t>
  </si>
  <si>
    <t>8. 3.</t>
  </si>
  <si>
    <t>Enako, razen DN  75,</t>
  </si>
  <si>
    <t>8. 4.</t>
  </si>
  <si>
    <t>Enako, razen DN 100,</t>
  </si>
  <si>
    <t>8. 5.</t>
  </si>
  <si>
    <t>Enako, razen DN 125,</t>
  </si>
  <si>
    <t>8. 6.</t>
  </si>
  <si>
    <t xml:space="preserve">Spojnik za odtočne cevi iz trdega PVC DIN 19531,-kot koleno, 87°, DN 100 </t>
  </si>
  <si>
    <t>8. 7.</t>
  </si>
  <si>
    <t>Enako, razen 45°,DN 100</t>
  </si>
  <si>
    <t>8. 8.</t>
  </si>
  <si>
    <t xml:space="preserve">Spojnik za odtočne cevi iz trdega PVC DIN 19531,-kot koleno, 87°, DN  50 </t>
  </si>
  <si>
    <t>8. 9.</t>
  </si>
  <si>
    <t>Enako, razen 45°,DN  50</t>
  </si>
  <si>
    <t>8.10.</t>
  </si>
  <si>
    <t>Enako, razen 87°,DN 32</t>
  </si>
  <si>
    <t>8.11.</t>
  </si>
  <si>
    <t>Enako, razen 45°,DN 32</t>
  </si>
  <si>
    <t>8.12.</t>
  </si>
  <si>
    <t xml:space="preserve">Spojnik za odtočne cevi iz trdega PVC DIN 19531,-kot enojni odcep, 45°, DN  50 x  50 </t>
  </si>
  <si>
    <t>8.13.</t>
  </si>
  <si>
    <t>Enako, razen 87°,DN 100 x  50</t>
  </si>
  <si>
    <t>8.14.</t>
  </si>
  <si>
    <r>
      <rPr>
        <sz val="10"/>
        <rFont val="Arial CE"/>
        <charset val="238"/>
      </rPr>
      <t>Spojnik za odtočne cevi iz trdega PVC DIN 19531,-kot enojni odcep, DN 100 x  100</t>
    </r>
    <r>
      <rPr>
        <b/>
        <sz val="10"/>
        <rFont val="Arial CE"/>
        <charset val="238"/>
      </rPr>
      <t xml:space="preserve"> </t>
    </r>
  </si>
  <si>
    <t>8.15.</t>
  </si>
  <si>
    <t>Strešna kapa DN 100 iz nerjaveče pločevine za oddušnik</t>
  </si>
  <si>
    <t>8.16.</t>
  </si>
  <si>
    <t>Strešna kapa DN 75 iz nerjaveče pločevine za oddušnik</t>
  </si>
  <si>
    <t>9. 0.</t>
  </si>
  <si>
    <t>NIZKOŠUMNA ODTOČNA KANALIZACIJA</t>
  </si>
  <si>
    <t>9. 1.</t>
  </si>
  <si>
    <t>Cevovodi za odpadno vodo iz zvočno izoliranih PP cevi, odpornih na vročo vodo, z natičnimi obojkami, DN  50, d  50, proizv. POLOKAL NG, tesnjeno s tesnilnim obročkom, polaganje v poslopjih.</t>
  </si>
  <si>
    <t>9. 2.</t>
  </si>
  <si>
    <t>Enako, razen DN 70, d 75,</t>
  </si>
  <si>
    <t>9. 3.</t>
  </si>
  <si>
    <t>Enako, razen DN 100, d 110,</t>
  </si>
  <si>
    <t>9. 4.</t>
  </si>
  <si>
    <t>Enako, razen DN 100, d 125,</t>
  </si>
  <si>
    <t>9. 5.</t>
  </si>
  <si>
    <r>
      <rPr>
        <sz val="10"/>
        <rFont val="Arial"/>
        <family val="2"/>
        <charset val="238"/>
      </rPr>
      <t>Spojnik za odtočne zvočno izolirane cevi iz PP, z natično obojko,-kot koleno 87°, DN 100</t>
    </r>
    <r>
      <rPr>
        <b/>
        <sz val="10"/>
        <rFont val="Arial"/>
        <family val="2"/>
        <charset val="238"/>
      </rPr>
      <t xml:space="preserve"> </t>
    </r>
  </si>
  <si>
    <t>9. 6.</t>
  </si>
  <si>
    <t>9. 7.</t>
  </si>
  <si>
    <t>Enako, razen koleno  87°,DN 70</t>
  </si>
  <si>
    <t>9. 8.</t>
  </si>
  <si>
    <t>Enako, razen 45°,DN 70</t>
  </si>
  <si>
    <t>9. 9.</t>
  </si>
  <si>
    <t xml:space="preserve">Spojnik za odtočne zvočno izolirane cevi iz PP, z natično obojko,-kot enojni odcep 45°, DN 100 x 100                 </t>
  </si>
  <si>
    <t>9. 10.</t>
  </si>
  <si>
    <t>Enako, razen ,DN 70x50</t>
  </si>
  <si>
    <t>9. 11.</t>
  </si>
  <si>
    <t>Enako, razen ,DN 100x50</t>
  </si>
  <si>
    <t>9. 12.</t>
  </si>
  <si>
    <t xml:space="preserve">Spojnik za odtočne zvočno izolirane cevi iz PP, z natično obojko,-kot enojni odcep 45°, DN 100 x 100 x 100      </t>
  </si>
  <si>
    <t>9.13.</t>
  </si>
  <si>
    <t xml:space="preserve">Spojnik za odtočne cevi iz POLO-KAL,-kot čistilni kos, DN 100                 </t>
  </si>
  <si>
    <t>9.14.</t>
  </si>
  <si>
    <t xml:space="preserve">Spojnik za odtočne cevi iz POLO-KAL,-kot čistilni kos, DN 70                 </t>
  </si>
  <si>
    <t>9.115.</t>
  </si>
  <si>
    <r>
      <rPr>
        <sz val="10"/>
        <rFont val="Arial"/>
        <family val="2"/>
        <charset val="238"/>
      </rPr>
      <t xml:space="preserve">Omarica za... za montažo v steno, izdelana iz nerjavne pločevine s končnim premazom laka, z zaskočnim zapiranjem, dim. omarice 200 x 250... mm. </t>
    </r>
    <r>
      <rPr>
        <b/>
        <sz val="10"/>
        <rFont val="Arial"/>
        <family val="2"/>
        <charset val="238"/>
      </rPr>
      <t>Inox vratca</t>
    </r>
  </si>
  <si>
    <t>10. 0.</t>
  </si>
  <si>
    <t>Talni odtok iz plastike, s sifonom, iztok  3°, priključek DN 50, rešetka iz nerjavnega jekla. Nazivne mere okvirja rešetke 100 x 100 mm.</t>
  </si>
  <si>
    <t>10.1.</t>
  </si>
  <si>
    <t>Sifon za pralni stroj, za podometno montažo, iz plastike, odporne na vročo vodo, s priključnim kolenom.</t>
  </si>
  <si>
    <t>10.2.</t>
  </si>
  <si>
    <t xml:space="preserve">Talna rešetka 200x200 mm; enojni bazen DN 70 odtok; 
sifon; lovilec umazanije; mreža iz enega dela 200x200 mm, izdelano iz nerjavečega materiala
</t>
  </si>
  <si>
    <t>10.3.</t>
  </si>
  <si>
    <t xml:space="preserve">Talna rešetka1100x750 mm; enojni bazen DN 70 odtok; 
sifon; lovilec umazanije; mreža iz enega dela 1100x750 mm, izdelano iz nerjavečega materiala z ojačitvami
</t>
  </si>
  <si>
    <t>10.4.</t>
  </si>
  <si>
    <t xml:space="preserve">Kanaleta za odtok odpadne vode pri tuširanju v velikosti 800x100 mm iz nerjavečega materiala. Odtok DN 70 odtok komplet s sifonsko pregrado - rastavljivo.
</t>
  </si>
  <si>
    <t>10.5.</t>
  </si>
  <si>
    <t>Protipožarna zaščitna ovratnica POLO-BSM je bila preizkušena za kategorijo požarne odpornosti EI90.  Za cev POLO-KAL NG z DN 100, d 110 mm</t>
  </si>
  <si>
    <t>11. 0.</t>
  </si>
  <si>
    <t>Komplet umivalnik, sestavljen iz:</t>
  </si>
  <si>
    <t>11.1.</t>
  </si>
  <si>
    <t>11. 2.</t>
  </si>
  <si>
    <t>12.0.</t>
  </si>
  <si>
    <t>12.1.</t>
  </si>
  <si>
    <t>13.0.</t>
  </si>
  <si>
    <t>PLOČEVINASTI UMIVALNIK</t>
  </si>
  <si>
    <t>13. 1.</t>
  </si>
  <si>
    <t>Odtočna garnitura za enodelno pralno korito s prelivom in smradno zaporo</t>
  </si>
  <si>
    <t>13. 2.</t>
  </si>
  <si>
    <t>13. 3.</t>
  </si>
  <si>
    <t>Izpustni ventil za pritrditev fleksibine cevi premera 20 mm</t>
  </si>
  <si>
    <t>14. 0.</t>
  </si>
  <si>
    <t>Komplet oprema enojnega pomivalnega korita, sestavljena iz:</t>
  </si>
  <si>
    <t>14. 1.</t>
  </si>
  <si>
    <t>Odtočna garnitura za enojno pomivalno korito, iz plastike, odporne na vročo vodo, s sifonom, s priključnim kolenom.</t>
  </si>
  <si>
    <t>14.2.</t>
  </si>
  <si>
    <t>Odtočna garnitura za dvojno pomivalno korito, iz plastike, odporne na vročo vodo, s sifonom, s priključnim kolenom.</t>
  </si>
  <si>
    <t>14. 3.</t>
  </si>
  <si>
    <t>14.4.</t>
  </si>
  <si>
    <t>14.5.</t>
  </si>
  <si>
    <t>Priključitev toplotne črpalke na hladno in toplo vodo</t>
  </si>
  <si>
    <t>15.0.</t>
  </si>
  <si>
    <t>15.1.</t>
  </si>
  <si>
    <t>15. 2.</t>
  </si>
  <si>
    <t>16. 0.</t>
  </si>
  <si>
    <t>Komplet prha z oblogo sestavljena iz:</t>
  </si>
  <si>
    <t>16. 1.</t>
  </si>
  <si>
    <t>16. 2.</t>
  </si>
  <si>
    <t>Stenska obloga tuš kade višine 1,90 m iz delno prosojnega materila, komplet z nosilci, pritrdilnim materialom z drsnimi vratai kotne izvedbe. Proizvod…………… t ip ……….</t>
  </si>
  <si>
    <t>17.0.</t>
  </si>
  <si>
    <t>Komplet oprema trokadera, sestavljena iz:</t>
  </si>
  <si>
    <t>17.1.</t>
  </si>
  <si>
    <t>17.2.</t>
  </si>
  <si>
    <t>17.3.</t>
  </si>
  <si>
    <t>Izpirač trokadera DN 20komplet z rozeto.</t>
  </si>
  <si>
    <t>18.0.</t>
  </si>
  <si>
    <t>ODTOČNA KANALIZACIJA IZ GARAŽE</t>
  </si>
  <si>
    <t>18.1.</t>
  </si>
  <si>
    <t xml:space="preserve">Talna rešetka 200x200 mm; enojni bazen DN 70 odtok; 
sifon; lovilec umazanije; mreža iz enega dela 200x200 mm, izdelano iz nerjavečega materiala. Robustne izvedbe za točkovno obremenitev - povozno
</t>
  </si>
  <si>
    <t>18.2.</t>
  </si>
  <si>
    <t>Cevovodi za odpadno vodo iz zvočno izoliranih PP cevi, odpornih na vročo vodo, z natičnimi obojkami, DN  70, d  75, proizv. POLO-KAL 3S, tesnjeno s tesnilnim obročkom, polaganje v poslopjih.</t>
  </si>
  <si>
    <t>18.3.</t>
  </si>
  <si>
    <t>18.4.</t>
  </si>
  <si>
    <r>
      <rPr>
        <sz val="10"/>
        <rFont val="Arial"/>
        <family val="2"/>
        <charset val="238"/>
      </rPr>
      <t>Spojnik za odtočne zvočno izolirane cevi iz PP, z natično obojko,-kot koleno 87°, DN 70</t>
    </r>
    <r>
      <rPr>
        <b/>
        <sz val="10"/>
        <rFont val="Arial"/>
        <family val="2"/>
        <charset val="238"/>
      </rPr>
      <t xml:space="preserve"> </t>
    </r>
  </si>
  <si>
    <t>18.5.</t>
  </si>
  <si>
    <t>18.6.</t>
  </si>
  <si>
    <t>Enako, razen koleno  87°,DN 100</t>
  </si>
  <si>
    <t>18.7.</t>
  </si>
  <si>
    <t>18.8.</t>
  </si>
  <si>
    <t xml:space="preserve">Spojnik za odtočne zvočno izolirane cevi iz PP, z natično obojko,-kot enojni odcep 45°, DN 100 x 70                 </t>
  </si>
  <si>
    <t>18.9.</t>
  </si>
  <si>
    <t xml:space="preserve">Spojnik za odtočne zvočno izolirane cevi iz PP, z natično obojko,-kot enojni odcep 45°, DN 100 x 70 x70                </t>
  </si>
  <si>
    <t>18.10.</t>
  </si>
  <si>
    <t>18.11.</t>
  </si>
  <si>
    <t>Protipožarna zaščitna ovratnica POLO-BSM je bila preizkušena za kategorijo požarne odpornosti EI90.  Za cev POLO-KAL NG z DN 75 mm</t>
  </si>
  <si>
    <t>19.0.</t>
  </si>
  <si>
    <t>19.1.</t>
  </si>
  <si>
    <t>Ogledalo iz stekla, pravokotno,  600 x  400 mm, z brušenimi robovi. Pritrditev s pokromanimi sponkami.</t>
  </si>
  <si>
    <t>19.2.</t>
  </si>
  <si>
    <t>Toaletne omarice z vratci iz ogledala, pravokotno,  velikosti 600 x  700 mm, z brušenimi robovi. Pritrditev z vijaki in vložki.</t>
  </si>
  <si>
    <t>19.3.</t>
  </si>
  <si>
    <t>19.4.</t>
  </si>
  <si>
    <t>19.5.</t>
  </si>
  <si>
    <t>19.6.</t>
  </si>
  <si>
    <t>19.7.</t>
  </si>
  <si>
    <t>20.0.</t>
  </si>
  <si>
    <t>20.1.</t>
  </si>
  <si>
    <t>Zagon črpališča s strani pooblaščenega serviserja ter izdelava zapisnika.</t>
  </si>
  <si>
    <t>20.2.</t>
  </si>
  <si>
    <t>Nepovratni ventil DN 50 za pretok fekalne vode</t>
  </si>
  <si>
    <t>20.3.</t>
  </si>
  <si>
    <t>Zaporni ventil DN 50 za pretok fekalne vode</t>
  </si>
  <si>
    <t>20.4.</t>
  </si>
  <si>
    <t>Nerjaveča lačna cev za odvod fekane vode DN 50</t>
  </si>
  <si>
    <t>21.0.</t>
  </si>
  <si>
    <t>22.1.</t>
  </si>
  <si>
    <t>Prenosni gasilni aparat, za večkratno polnjenje, gasilno sredstvo ABC-prah, vsebine  6 kg. S stenskim držalom.</t>
  </si>
  <si>
    <t>21.2.</t>
  </si>
  <si>
    <t>Prenosni gasilni aparat, gasilno sredstvo plin CO2, vsebine 5 kg. S stenskim držalom.</t>
  </si>
  <si>
    <t>OGREVANJE</t>
  </si>
  <si>
    <t>1.0.</t>
  </si>
  <si>
    <t>SISTEM HLAJENJE IN OGREVANJA OBJEKTA</t>
  </si>
  <si>
    <t>1.3.</t>
  </si>
  <si>
    <t>1.4.</t>
  </si>
  <si>
    <t>1.5.</t>
  </si>
  <si>
    <t>1.6.</t>
  </si>
  <si>
    <t>komplet</t>
  </si>
  <si>
    <t>2.1.1.</t>
  </si>
  <si>
    <t>Cev 1/4"</t>
  </si>
  <si>
    <t>2.1.2.</t>
  </si>
  <si>
    <t>Cev 3/8"</t>
  </si>
  <si>
    <t>2.1.3.</t>
  </si>
  <si>
    <t>Cev 1/2"</t>
  </si>
  <si>
    <t>2.1.4.</t>
  </si>
  <si>
    <t>Cev 5/8"</t>
  </si>
  <si>
    <t>2.1.5.</t>
  </si>
  <si>
    <t>Cev 3/4"</t>
  </si>
  <si>
    <t>2.1.6.</t>
  </si>
  <si>
    <t>Reducir 1/4"x3/8"</t>
  </si>
  <si>
    <t>2.1.7.</t>
  </si>
  <si>
    <t>Reducir 1/2"x5/8"</t>
  </si>
  <si>
    <t>2.1.8.</t>
  </si>
  <si>
    <t>Reducir 5/8"x3/4"</t>
  </si>
  <si>
    <t>2.1.9.</t>
  </si>
  <si>
    <t>Razdelilec CZ-P224BK2BM</t>
  </si>
  <si>
    <t>Cevovodi za odpadno vodo iz trdega PVC, z natičnimi obojkami DIN 19531, DN  32, tesnjeno s tesnilnim obročkom, polaganje v poslopjih. Vključno s fazonskimi kosi. Vključno pritrditev cevi.</t>
  </si>
  <si>
    <t>Enako kot zgoraj samo DN 50</t>
  </si>
  <si>
    <t>4.0.</t>
  </si>
  <si>
    <t>5.0.</t>
  </si>
  <si>
    <t>Konstrukcija iz profilnega jekla za podpore in obešala, vključno s pritrdilnim materialom, z osnovnim premazom.</t>
  </si>
  <si>
    <t>8.0.</t>
  </si>
  <si>
    <t>9.0.</t>
  </si>
  <si>
    <t>10.0.</t>
  </si>
  <si>
    <t>PREZRAČEVANJE</t>
  </si>
  <si>
    <t>2.0.</t>
  </si>
  <si>
    <t>3.0.</t>
  </si>
  <si>
    <t>ZAŠČITNE REŠETKE</t>
  </si>
  <si>
    <t>Zaščitna  rešetka za izpuh odpadnega  zraka DN 160
Vremenska zaščita s priključnico in
zaščitno rešetko pred insekti</t>
  </si>
  <si>
    <t>Zaščitna  rešetka za izpuh odpadnega  zraka DN 150
Vremenska zaščita s priključnico in
zaščitno rešetko pred insekti</t>
  </si>
  <si>
    <t>4.3.</t>
  </si>
  <si>
    <t>Zaščitna  rešetka za izpuh odpadnega  zraka DN 100 iz nerjevečega materiala
Vremenska zaščita s priključnico in
zaščitno rešetko pred insekti</t>
  </si>
  <si>
    <t>4.4.</t>
  </si>
  <si>
    <t>Zaščitna  rešetka za izpuh odpadnega  zraka velikosti 400x200 iz nerjevečega materiala
Vremenska zaščita s priključnico in
zaščitno rešetko pred insekti</t>
  </si>
  <si>
    <t>DISTRIBUCIJSKI ELEMENTI VENTILACIJE</t>
  </si>
  <si>
    <t>Sesalni prezračevalni ventil PV-1/100</t>
  </si>
  <si>
    <t>Gibljiva zračna cev  premera 100 mm</t>
  </si>
  <si>
    <t>Prezračevalna rešetka za vgradnjo v vrata v velikosti 325x125 mm</t>
  </si>
  <si>
    <t>5.5.</t>
  </si>
  <si>
    <t>Prezračevalna rešetka za vgradnjo v vrata v velikosti 425x125 mm</t>
  </si>
  <si>
    <t>5.6.</t>
  </si>
  <si>
    <t>Prezračevalna rešetka za vgradnjo v vrata v velikosti 425x225 mm</t>
  </si>
  <si>
    <t>VENTILACIJSKE CEVI</t>
  </si>
  <si>
    <t>Okrogli zračni kanali iz spiralno robljenih cevi, izdelani iz pocinkane pločevine, komplet z oblikovnimi kosi, pritrdilnim, spojnim in tesnilnim materialom, premer 100 mm</t>
  </si>
  <si>
    <t>Enako, razen premer 160 mm</t>
  </si>
  <si>
    <t>Pločevinasti kanali iz pocinkane pločevine, komplet robljeni in tesnjeni iz pločevine 0,8 mm</t>
  </si>
  <si>
    <t>Parozaporna izolacija iz sintetičnega kavčuka za ventilacijske kanale dovodnega zraka</t>
  </si>
  <si>
    <t>Nastavitev količin zraka na dovodnih in odvodnih elementih komplet s poročilom o doseženih projektnih količinah</t>
  </si>
  <si>
    <t>Pleskanje cevovodov, konzol , Dvakrat z lakom odpornim proti visoki temperaturi.</t>
  </si>
  <si>
    <t>11.0.</t>
  </si>
  <si>
    <t>Pazljiva izdelava prebojev obstoječega zunanjega zidu za ventilacijske kanale do premera 20 cm</t>
  </si>
  <si>
    <t>2. 0.</t>
  </si>
  <si>
    <t>Hladilniški sušilnik DE 032 s podatki P = 710 W, priključna napetost 220 V, zmogljivost 3,17 m3/min, komplet s pritrditvijo in pritrdilnim materialom. Pred naročilom potrdi investitor.</t>
  </si>
  <si>
    <t>3. 0.</t>
  </si>
  <si>
    <t>FILTER ZRAKA komplet z filternem vložkomin diferenčnim termometrom</t>
  </si>
  <si>
    <t>4. 0.</t>
  </si>
  <si>
    <t>Reducirna postaja za komprimiran zrak,obratovalni nadtlak... barvhodni tlak maks. 10 bar, nazivni tlak od 0 do 8,0 bar, nastavljiv, zračna kapaciteta pri 1 bar in 20°C je... m3/min, z zapornim ventilom na vhodni strani, z manometrom za vhodni in izhodni tlak, za montažo na steno, vklj. pritrditev, priključek DN 25</t>
  </si>
  <si>
    <t>5. 0.</t>
  </si>
  <si>
    <t>Avtomaski odvajalec kondenza DN 10 NP 16</t>
  </si>
  <si>
    <t>6. 0.</t>
  </si>
  <si>
    <t>KROGELNE PIPE</t>
  </si>
  <si>
    <t>...</t>
  </si>
  <si>
    <t>6. 1.</t>
  </si>
  <si>
    <t>Krogelna pipa za plin, z navojnim priključkom, PN 16, ravna izvedba, ohišje iz prešane medenine, z ročico, DN 10</t>
  </si>
  <si>
    <t>6. 2.</t>
  </si>
  <si>
    <t>Enako, razen DN 15</t>
  </si>
  <si>
    <t>6. 4.</t>
  </si>
  <si>
    <t>6. 5.</t>
  </si>
  <si>
    <t>7. 0.</t>
  </si>
  <si>
    <t>Manometer, s cevno vzmetjo, razred točnosti 1.6, ohišje iz jekla, lakirano, premer okrova 100 mm, priključni nastavek R 1/2, radialno navzdol, vključno z manometersko pipo, merilno območje 0 do 16 bar obratovalnega nadtlaka.</t>
  </si>
  <si>
    <t>CEVI</t>
  </si>
  <si>
    <t>8. 1.</t>
  </si>
  <si>
    <t>Cevovodi iz srednjetežkih črnih navojnih brezšivnih cevi DIN 2440  varjenih, z atestom za plin, DN 10, spajanje z varjenjem. Vključno pritrditev cevi.</t>
  </si>
  <si>
    <t>8. 2.</t>
  </si>
  <si>
    <t>Enako, razen DN 32,</t>
  </si>
  <si>
    <t>Cevno pritrdilo z dvodelno cevno objemko iz jekla, vroče pocinkano, za cev DN...</t>
  </si>
  <si>
    <t>Samozaporna spojka za komprimiran zrak, ohišje iz medenine, za pnevmatski priključek na cev iz umetne snovi, z zunajim navojem R 1/2</t>
  </si>
  <si>
    <t>12. 0.</t>
  </si>
  <si>
    <t>Pripravna garnitura za komprimiran zrak, sestavljena iz filtra za zrak, naoljevalnika zraka in iz regulatorja tlaka, za montažo na steno, vklj. pritrditev, priključek R 3/8</t>
  </si>
  <si>
    <t>13. 0.</t>
  </si>
  <si>
    <t xml:space="preserve">Fleksibilni priključki DN 25 dolžine 1 m </t>
  </si>
  <si>
    <t>Trdnostni preizkusna 16 bar z dušikom ali zrakom</t>
  </si>
  <si>
    <t>15. 0.</t>
  </si>
  <si>
    <t>Pleskanje cevovodov dvakrat z osnovnim premazom po predhodnem čiščenju.</t>
  </si>
  <si>
    <t>15. 1.</t>
  </si>
  <si>
    <t>Pleskanje cevovodov Dvakrat z lakom....</t>
  </si>
  <si>
    <r>
      <t xml:space="preserve">SPLOŠNA OPOMBA: </t>
    </r>
    <r>
      <rPr>
        <sz val="10"/>
        <rFont val="Calibri"/>
        <family val="2"/>
        <charset val="1"/>
      </rPr>
      <t xml:space="preserve"> projektantski popis in projektantski predračun je izdelan na podlagi </t>
    </r>
    <r>
      <rPr>
        <b/>
        <sz val="10"/>
        <rFont val="Calibri"/>
        <family val="2"/>
        <charset val="1"/>
      </rPr>
      <t>PZI</t>
    </r>
    <r>
      <rPr>
        <sz val="10"/>
        <rFont val="Calibri"/>
        <family val="2"/>
        <charset val="1"/>
      </rPr>
      <t xml:space="preserve"> projekta, razgovora z odgovornim projektantom ter posameznimi ostalimi projektanti in načrtovalci. Popis zajema gradbeno obrtniška in instalacijska dela za območje prenove. Izvajalec mora skrbno pregledati projektno dokumentacijo ter podati poročilo da nima eventuelnih pripomb na projekt. 
V sledečem popisu morajo biti v vseh postavkah vkalkulirane in upoštevane sledeče pripombe:  </t>
    </r>
  </si>
  <si>
    <r>
      <t>8. Materiali, ki so opremljeni s citatom: "(npr.:___)" za ponudnika niso obvezni! Ponudnik lahko ponuja druge artikle, material in opremo, vendar samo pod pogojem, da izpolnjuje navedene kriterije, parametre in lastnosti, ki se v posamezni postavki ali splošni opombi od določenega artikla, opreme ali materiala zahtevajo</t>
    </r>
    <r>
      <rPr>
        <u/>
        <sz val="10"/>
        <color rgb="FF000000"/>
        <rFont val="Calibri"/>
        <family val="2"/>
        <charset val="1"/>
      </rPr>
      <t xml:space="preserve"> in če jih predhodno pisno potrdi projektant arhitekture!</t>
    </r>
  </si>
  <si>
    <t>11. Izvajalec mora na podlagi gradbenega zakona pripraviti "Dokazilo o zanesljivosti objekta" z vsemi prilogami ter dokumentacijo predati investitorju oz. uporabniku objekta.</t>
  </si>
  <si>
    <t>12. Izvajalec mora zbrati in pripraviti dokumentacijo navodil za obratovanje in vzdrževanje objekta ter dokumentacijo predati investitorju oz. uporabniku objekta.</t>
  </si>
  <si>
    <t>GRADBENO OBRTNIŠKA DELA</t>
  </si>
  <si>
    <t>ELEKTRO INSTALACIJE</t>
  </si>
  <si>
    <t>STROJNE INSTALACIJA</t>
  </si>
  <si>
    <t>NEPREDVIDNEA DELA (5% 1-3)</t>
  </si>
  <si>
    <t>REKAPITULACIJA GRADBENO OBRTNIŠKIH DEL</t>
  </si>
  <si>
    <t xml:space="preserve">ODSTRANITEV INSTAL.OPREME; Odstranitev in iznos pohištva, elektro in strojne opreme, sanitarnih elementov, luči, elektro vodnikov ter cevi iz objekta na kamion in odvozom na komunalno deponijo oz.po dogovoru z investitorjem. </t>
  </si>
  <si>
    <t>ODSTRANITEV STR.ŽLEBOV IN CEVI; Odstranitev strešnih žlebov in cevi komplet s pritrdilnim materialom z razrezom in zlaganjem na deponiji ter nakladanjem na kamion in odvozom na stalno deponijo na razdalji do 20km.</t>
  </si>
  <si>
    <t>POROBETON PREDELNA STENA 10 CM; Zidanje pregradnih nenosilnih zidov s porobeton zidnimi ploščami, npr.YTONG ZP debeline 10 cm z tankoslojno lepilno malto, ter sidranje v nosilni zid z elastičnimi sidri (sidri iz okroglega železa fi 10 mm) po vertikalnem in horizontalnem stiku. Prvo vrsto polagati v podaljšano malto 1:2:6</t>
  </si>
  <si>
    <t xml:space="preserve">SIDRA; Vzidava raznih kovinskih sider/sidernih ploščic za jekleno konstr., konzol in držal ograj, obračun po dejanskem številu vgrajenih elementov. </t>
  </si>
  <si>
    <t>PREBOJ; Izdelava raznih prebojev v stropni AB plošči, stenah za potrebe instalacij, kompletno z zazidavo in fino zidarsko obdelavo po končanih delih. Preboji velikosti do fi 20 cm. (glej projekt instalacij)</t>
  </si>
  <si>
    <t>RUŠITVENA DELA SKUPAJ</t>
  </si>
  <si>
    <t>BETONSKA DELA SKUPAJ</t>
  </si>
  <si>
    <t>TESARSKA DELA SKUPAJ</t>
  </si>
  <si>
    <t>ZIDARSKA DELA SKUPAJ</t>
  </si>
  <si>
    <t>KANALIZACIJA SKUPAJ</t>
  </si>
  <si>
    <t>01.01.03</t>
  </si>
  <si>
    <t>01.03.20</t>
  </si>
  <si>
    <t>01.03.21</t>
  </si>
  <si>
    <t>01.03.22</t>
  </si>
  <si>
    <t>01.03.23</t>
  </si>
  <si>
    <t>01.03.24</t>
  </si>
  <si>
    <t>01.03.25</t>
  </si>
  <si>
    <t>01.03.26</t>
  </si>
  <si>
    <t>01.03.27</t>
  </si>
  <si>
    <t>01.03.28</t>
  </si>
  <si>
    <t>01.03.29</t>
  </si>
  <si>
    <t>01.03.30</t>
  </si>
  <si>
    <t>01.03.31</t>
  </si>
  <si>
    <t>01.03.32</t>
  </si>
  <si>
    <t>01.06.15</t>
  </si>
  <si>
    <t>01.06.16</t>
  </si>
  <si>
    <t>01.06.17</t>
  </si>
  <si>
    <t>01.06.18</t>
  </si>
  <si>
    <t>01.07.07</t>
  </si>
  <si>
    <t xml:space="preserve">OBSTOJEČA STREHA; Pokrivanje pasu ob novem delu ter popravilo obstoječe poškodovane opečne - korčne strehe. </t>
  </si>
  <si>
    <t>ZIDNA OBROBA; Dobava in montaža zidne obrobe obst.poševne strehe iz barvane pločevine r.š. 65 cm na nosilni pločevini, tesnjenje stika z steno. Končno strukturo, barvo in ostale elemente dokončno izbere in potrdi investitor in odgovorni projektant arhitekture.</t>
  </si>
  <si>
    <t>Dobava in montaža pokritja zidu iz barvane pločevine r.š. 45 cm na nosilni pločevini, komplet z odkapom in vodotesnim zidnim spojem. Končno strukturo, barvo in ostale elemente dokončno izbere in potrdi investitor in odgovorni projektant arhitekture.</t>
  </si>
  <si>
    <t>Dobava in montaža pokritja atike ravne strehe iz barvane pločevine r.š. 50 cm na nosilni pločevini. Končno strukturo, barvo in ostale elemente dokončno izbere in potrdi investitor in odgovorni projektant arhitekture.</t>
  </si>
  <si>
    <t>Dobava in montaža pokritja napušča poševne strehe iz barvane pločevine r.š. 65 cm na nosilni pločevini, komplet z odkapom. Končno strukturo, barvo in ostale elemente dokončno izbere in potrdi investitor in odgovorni projektant arhitekture.</t>
  </si>
  <si>
    <t>Dobava in montaža pokritja atike poševne strehe iz barvane pločevine r.š. 60 cm na nosilni pločevini. Končno strukturo, barvo in ostale elemente dokončno izbere in potrdi investitor in odgovorni projektant arhitekture.</t>
  </si>
  <si>
    <t>Pokrivanje poševne strehe med strešnimi okni na poševni strehi iz barvane pločevine na nosilni pločevini. Končno strukturo, barvo in ostale elemente dokončno izbere in potrdi investitor in odgovorni projektant arhitekture.</t>
  </si>
  <si>
    <t>Dobava in montaža ležečega strešnega žleba pravokotne oblike r.š. 75 cm, komplet z nosilnimi kljukami, iz barvane pločevine. Končno strukturo, barvo in ostale elemente dokončno izbere in potrdi investitor in odgovorni projektant arhitekture.</t>
  </si>
  <si>
    <t xml:space="preserve">Dobava in naprava talnih tipskih izlivov žlote na ravni strehi z napravo priključka s cevjo fi 10 cm cm na odtočno strešno cev fi 10 cm vključno s protilistnim košem ter vodotesno obdelavo spoja s TPO membrano. Izliv iz barvane pločevine. Končno strukturo, barvo in ostale elemente dokončno izbere in potrdi investitor in odgovorni projektant arhitekture </t>
  </si>
  <si>
    <t>Dobava in montaža odtočnih strešnih okroglih cevi fi 10 cm komplet z objemkami in sidranjem v fasado, iz barvane pločevine. Končno strukturo, barvo in ostale elemente dokončno izbere in potrdi investitor in odgovorni projektant arhitekture.</t>
  </si>
  <si>
    <t xml:space="preserve">Dobava in montaža varnostnih prelivov fi 10 cm, dolžine do 100 cm. V ceni je zajeti tudi preboj skozi atiko vključno z vodotesno obdelavo spoja s TPO membrano. Preliv iz barvane pločevine. Končno strukturo, barvo in ostale elemente dokončno izbere in potrdi investitor in odgovorni projektant arhitekture </t>
  </si>
  <si>
    <t xml:space="preserve">Dobava in montaža zračnikov na strehi fi 10-12,5 cm, višine 50 cm, opremljeni s kapo in mrežico in strešno obrobo. Oddušnik iz barvanega  legiranega aluminija, visokokakovosten dvoslojni žgani lak. Končno strukturo, barvo in ostale elemente dokončno izbere in potrdi investitor in odgovorni projektant arhitekture </t>
  </si>
  <si>
    <t>Dobava in montaža štirioglatega žlebnega kotlička - priključka ležečega strešnega žleba na odtočno strešno cev fi 10 cm iz barvane pločevine. Končno strukturo, barvo in ostale elemente dokončno izbere in potrdi investitor in odgovorni projektant arhitekture.</t>
  </si>
  <si>
    <t xml:space="preserve">NADSTREŠEK NAD VHODOM; Dobava in montaža kovinskega nadstreška širine 150 cm, skupaj z jekleno vroče pocinkano konstrukcijo iz varjenih T profilov; 5kom (t=6mm, b=100mm, h=180-60mm, l=1.450m) obešeno na fasadi preko jeklenih sidernih plošč vgrajenih v arm.betonsko vez (vgradnja sider zajeta pri zidarskih delih), kritina lepljeno kaljeno steklo. Kompletno z vsem potrebnim delom, spoji varjeni, antikorozijsko zaščito in finalno obdelavo po navodilih projektanta. Izvedba in obračun količine po delavniškem načrtu izvajalca potrjenega s strani projektanta grad.konstrukcije. </t>
  </si>
  <si>
    <t>JEKLENO OSTREŠJE; Dobava in montaža jeklenih nosilcev ostrešja z izdelavo ležišč na nosilni steni iz jeklene plošče in sidri za vgradnjo v armirano betonsko vez:
- HEA 260, L=9,45M, 1 kos
- HEA 180, L=1,93 m, 2 kos
- HEA 180, L=7,55 m, 6 kos
- HEA 180, L=4,03 m, 4 kos
- HEA 200, L=5,85 m, 1 kos
- vgradnja sider zajeta pri zidarskih delih,
kompletno z vsem potrebnim delom, spoji varjeni/vijačeni, antikorozijsko zaščito in finalno obdelavo po navodilih projektanta. Izvedba in obračun količine po delavniškem načrtu izvajalca potrjenega s strani projektanta grad.konstrukcije.</t>
  </si>
  <si>
    <t>PODPIRANJE OBSTOJEČIH KONSTRUKCIJ; Montaža, demontaža in najemnina podpor višine do 6 m za statično stabilnost objekta med izvedbo, ter odstranitev po dosegu ustrezne nosilnosti konstrukcije. Obračun za celotno površino podprte površine konstrukcije.</t>
  </si>
  <si>
    <t xml:space="preserve">ROČNI OMET; Izdelava ročnega grobega in finega ometa obstoječih sten deb. do 4 cm, kompletno z vsem potrebnim delom in materialom.
Krpanje obstoječih konstrukcij. </t>
  </si>
  <si>
    <t>ZUNANJA UREDITEV SKUPAJ</t>
  </si>
  <si>
    <t>Dobava in montaža notranjega stopniščnega pašamana/ročaja iz inox cevi fi 60 mm, opremljen z inox konzolami prirejenimi za vgraditev v zid. (Z vsemi fazonskimi kosi za neprekinjen oprijem). Ročaj po izboru investitorja in projektanta arhitekture.</t>
  </si>
  <si>
    <t>ZUNANJI STROP; Izvedba izolacije zunanjega stropa v sestavi:- vgradnja toplotno izolacijskih plošč EPS debeline 35 cm na ustrezno pripravljeno podlago- nanos osnovnega ometa debeline 4 do 6 mm, v katerega se v zunanjo tretjino vtisne sistemsko armirno mrežica iz steklenih vlaken - nanos premaza z emulzijo za izenačitev vpojnosti podlage pred nanosom zaključnega ometa- nanos zaključnega ometa: silikatni, silikonski ali kombinacija silikatno-silikonskega ometa ustrezne zrnatosti, barva in zrnatost po izboru investitorja in projektanta.</t>
  </si>
  <si>
    <t>KROVSKO-KLEPARSKA DELA SKUPAJ</t>
  </si>
  <si>
    <t>KLJUČAVNIČARSKA DELA SKUPAJ</t>
  </si>
  <si>
    <t>FASADERSKA DELA SKUPAJ</t>
  </si>
  <si>
    <t>Ojačitve v knauf stenah za montažo vrat velikosti do 2 m2</t>
  </si>
  <si>
    <t>Ojačitve v knauf stenah za montažo sanitarnih elementov.</t>
  </si>
  <si>
    <t>SUHOMONTAŽNA DELA SKUPAJ</t>
  </si>
  <si>
    <t>02.06.27</t>
  </si>
  <si>
    <t>TALNA KERAMIKA; Obloga tlakov s protizdrsnimi keramičnimi ploščicami I A kvalitete v lepilo -polaganje pravokotno na os prostora,v prostorih tlorisa nad 5 m2, komplet z zidno obrobo višine 7cm. Ploščice po izboru investitorja in projektanta.</t>
  </si>
  <si>
    <t>OBLOGA STOPNIC; Obloga čel in nastopnih ploskev stopnic s protizdrsnimi keramičnimi ploščicami I A kvalitete v lepilo, komplet z zidno obrobo višine 7cm. V vogal vgraditi ALU zaokrožnico. Ploščice po izboru investitorja in projektanta.</t>
  </si>
  <si>
    <t>STENSKA KERAMIKA, SANITARIJE. Obloga sten s keramičnimi ploščicami I A kvalitete v lepilo - višine do 2,5 m na ometano površino ali gips obloge. V vogalih vgrajena ALU zaokrožnica. Ploščice po izboru investitorja in projektanta.</t>
  </si>
  <si>
    <t>STENSKA KERAMIKA NAD UMIVALNIKI; Obloga sten s keramičnimi ploščicami I A kvalitete v lepilo - navadna - višine do 1,2 m na ometano površino. Obroba in vogali obdelani z vgradnjo ALU zaokrožnice. Ploščice po izboru investitorja in projektanta.</t>
  </si>
  <si>
    <t>KERAMIČARSKA DELA SKUPAJ</t>
  </si>
  <si>
    <t xml:space="preserve">TLAK T.5 in T.6; Izdelava obloge tlaka iz plošč kot npr. "Enomer konglomerat" v deb. 5 mm v lepilo; v ceni upoštevati tudi obstenske zaokrožnice višine ter  pripravo podlage.
</t>
  </si>
  <si>
    <t>TLAKARSKA DELA SKUPAJ</t>
  </si>
  <si>
    <t>OPLESK STEN 1. Dvakratno slikanje ometanih sten in stropov s poldisperzijsko barvo za notranje površine v svetlih odtenkih po izbiri investitorja in arhitekta. Vključno s predhodno pripravo površine: kitanje, brušenje,čiščenje in impregniranje z razredčeno poldisperzijsko barvo.</t>
  </si>
  <si>
    <t>OPLESK STROPOV 1. Dvakratno slikanje ometanih stropov s poldisperzijsko barvo za notranje površine v svetlih odtenkih po izbiri investitorja in arhitekta. Vključno s predhodno pripravo površine: kitanje, brušenje,čiščenje in impregniranje z razredčeno poldisperzijsko barvo.</t>
  </si>
  <si>
    <t>OPLESK STEN (LATEKS PRALNA BARVA) 1.1. Dvakratno slikanje sten z lateks pralno barvo za notranje površine v svetlih odtenkih po izbiri investitorja in arhitekta. Vključno s predhodno pripravo površine: kitanje, brušenje,čiščenje in impregniranje z razredčeno poldisperzijsko barvo.</t>
  </si>
  <si>
    <t>OPLESK BETONSKIH STEN 2. Kitanje in dvakratno slikanje betonskih sten in stropov s poldisperzijsko barvo za notranje površine v svetlih odtenkih po izbiri investitorja in arhitekta. Vključno s predhodno pripravo površine z brušenjem, čiščenjem in impregniranje z razredčeno poldisperzijsko barvo.</t>
  </si>
  <si>
    <t>OPLESK GIPS STEN; Dvakratno slikanje montažnih sten - sistema knauf ali enakovredno s disperzijsko barvo - v svetlih odtenkih po izbiri investitorja in arhitekta. Vključno s predhodno pripravo površine: kitanje, brušenje, čiščenje in impregniranje z razredčeno poldisperzijsko barvo.</t>
  </si>
  <si>
    <t>OPLESK GIPS STROPOV; Dvakratno slikanje montažnih stropov - sistema knauf ali enakovredno s disperzijsko barvo - v svetlih odtenkih po izbiri investitorja in arhitekta. Vključno s predhodno pripravo površine: kitanje, brušenje, čiščenje in impregniranje z razredčeno poldisperzijsko barvo.</t>
  </si>
  <si>
    <t>FASADA; Dvakratno slikanje fasade s disperzijsko barvo, temno pod koto 0.00 in v svetlih odtenkih nad koto 0.00 po izbiri investitorja in arhitekta. Vključno s predhodno pripravo površine: kitanje, brušenje, čiščenje in impregniranje z razredčeno poldisperzijsko barvo.</t>
  </si>
  <si>
    <t>SLIKOPLESKARSKA DELA SKUPAJ</t>
  </si>
  <si>
    <t>NADSTREŠEK; Dobava in pokrivanje jeklenega nadstreška nad vhodom po shemi in izboru projektanta:
- peskano, lepljeno, kaljeno steklo,
- montaža na že predhodno pripravljeno jekleno konstrukcijo,
- na strešni zasteklivi je vmesna horizontalna fuga izvedena s kitanim spojem in točkovnim mehanskim pritrjevanjem stekla,
- skupaj z vsem montažnim, pritrdilnim in tesnilnim materilom</t>
  </si>
  <si>
    <t>STEKLARSKA DELA SKUPAJ</t>
  </si>
  <si>
    <t>STAVBNO POHIŠTVO SKUPAJ</t>
  </si>
  <si>
    <t>ZEMELJSKA DELA SKUPAJ</t>
  </si>
  <si>
    <t xml:space="preserve">PREHODI; Dobava, montaža in demontaža opaža prehodov skozi betonsko steno oz. strop debeline do 30 cm, velikosti prehoda do 0,50 m2. </t>
  </si>
  <si>
    <t>UTOR 15X15 CM; Izdelava utorov v porobetonskih stenah za potrebe instalacij z dolbljenjem, zazidavo in ometom po montaži instalacij. Utor velikosti 15x15 cm (glej projekt instalacij).</t>
  </si>
  <si>
    <t>UTOR 5X5 CM; Izdelava utorov v opečnih stenah za potrebe instalacij z dolbljenjem, zazidavo in ometom po montaži instalacij. Utor velikosti 5x5 cm. (glej projekt instalacij).</t>
  </si>
  <si>
    <t>Stikala modularne izvedbe (kot na primer VIMAR Plana), komplet z dozo, nosilcem in okrasnim pokrovom (barvo izbere invstitor in arhitekt), (če je na istem mestu več stikal so vgrajena v isto dozo), naslednjih tipov:</t>
  </si>
  <si>
    <t>Vtičnice modularne izvedbe (kot na primer VIMAR Plana), komplet z dozo, nosilcem in okrasnim pokrovom (barvo izbere invstitor in arhitekt), (če sta na istem mestu dve vtičnici sta vgrajeni v isto dozo), naslednjih tipov:</t>
  </si>
  <si>
    <t>SKUPAJ MOČNOSTNE INSTALACIJE</t>
  </si>
  <si>
    <t>SIGNALNOKOMUNIKACIJSKE INSTALACIJE</t>
  </si>
  <si>
    <t>MOČNOSTNE INSTALACIJE</t>
  </si>
  <si>
    <t>REKAPITULACIJA ELEKTRIČNIH INSTALACIJ</t>
  </si>
  <si>
    <t>REKAPITULACIJA STROJNIH INSTALACIJ</t>
  </si>
  <si>
    <t>Toplotna črpalka z akumulatorjem TSV 300 litrov.
Toplotna crpalka za varcno segrevanje sanitarne vode. Posebna izvedba OPTI-AIR z vodenim zrakom z možnostjo prikljucitve zracnih kanalov za poljubno
in optimalno izbiro mesta zajema in izpusta zraka. Avtomatsko
antilegionelno pregrevanje, razlicni programi delovanja, avtodiagnostika, hitro segrevanje, itd.
Grelna moc: 2,9 kW (4,4 kW)*
Elektricna moc: 0,78 kW (2,3 kW)*
COP: 3,7 EN255/3
*Elektricni grelec: 1,5 kW
Elektricno napajanje: 230V / 50Hz
Elektricno varovanje: 16 A
Elektricni prikljucek OC: max 300 W   Primerna TC3VZRT/E-321 AVT Proizvod kot npr. KRONOTERM</t>
  </si>
  <si>
    <t xml:space="preserve">Razteznostna posoda za tlak 6 bar in koristni volumna 25 l. NP 6 bar. </t>
  </si>
  <si>
    <r>
      <t>Umivalnik iz sanitarne keramike, proizv. Kot npr.  Dolomite</t>
    </r>
    <r>
      <rPr>
        <sz val="10"/>
        <rFont val="Arial CE"/>
        <charset val="238"/>
      </rPr>
      <t>, širina umivalnika 600, barvni odtenek bel. Pritrditev z vijaki.</t>
    </r>
  </si>
  <si>
    <t>Enoročna stoječa armatura za umivalnik, s pokromano površino. Z odtočnim ventilom s čepom na vzvod. Vključno s kotnimi ventili in sifonom. Tip izbere investitor in projektant.</t>
  </si>
  <si>
    <r>
      <t xml:space="preserve">Straniščna školjka iz sanitarne keramike, viseča z nosilno   konstrukcijo  in podometnim kotličkom </t>
    </r>
    <r>
      <rPr>
        <b/>
        <sz val="10"/>
        <rFont val="Arial CE"/>
        <charset val="238"/>
      </rPr>
      <t>kot npr. Geberit</t>
    </r>
    <r>
      <rPr>
        <sz val="10"/>
        <rFont val="Arial CE"/>
        <charset val="238"/>
      </rPr>
      <t>, sprožilno tipko, odtok zadaj, vključno s sedežno desko s pokrovom, školjka v beli barvi. Pritrditev z vijaki. Predhodno potrdi investitor in projektant.</t>
    </r>
  </si>
  <si>
    <t xml:space="preserve">Komplet WC sestavljen iz: </t>
  </si>
  <si>
    <t>Enoročna zidna  armatura za pralno korito, s pokromano površino.</t>
  </si>
  <si>
    <t>Vso opremo predhodno potrdi investitor in projektant!</t>
  </si>
  <si>
    <t>Enoročna stoječa armatura za pomivalno korito za pretočni bojler, s pokromano površino. Vključno s kotnimi ventili.</t>
  </si>
  <si>
    <t xml:space="preserve">Enoročna zidna mešalna baterija  za čiščenje z nastavkom DN 20  za priklop poteznega tuša ali cevi za čiščenje, s pokromano površino. </t>
  </si>
  <si>
    <t xml:space="preserve">Komplet pisoar, sestavljen iz: </t>
  </si>
  <si>
    <t>Pisoarna školjka iz sanitarne keramike, za stensko montažo, vključno s  sifonom, dotok zgoraj, odtok spodaj, barvni odtenek bel. Pritrditev z vijaki.</t>
  </si>
  <si>
    <r>
      <t xml:space="preserve">Brezkontaktna elektronsko krmiljena naprava za splakovanje pisoarjev, </t>
    </r>
    <r>
      <rPr>
        <sz val="10"/>
        <rFont val="Arial CE"/>
        <charset val="238"/>
      </rPr>
      <t>v kompaktni izvedbi za podometno montažo, senzor v krmilni napravi,</t>
    </r>
  </si>
  <si>
    <t>Enoročna armatura za prho, DN 15, s pokromano površino. Z ročno prho in gibko cevjo iz kovine, pokromano, S pomično konzolo za prho.</t>
  </si>
  <si>
    <t>Trokadero iz sanitarne keramike, odtok DN 100 spodaj, pokromano rešetko iz medenine</t>
  </si>
  <si>
    <t>Enoročna stenska baterija za kopalno kad, DN 15, z ročno prho in gibko cevjo</t>
  </si>
  <si>
    <t>OPREMA SANITARNIH PROSTOROV</t>
  </si>
  <si>
    <t xml:space="preserve">Držalo za tekoče  milo, stenski nosilec iz medenine, pokroman, pritrditev z skritimi vijaki, komplet z milnikom.  </t>
  </si>
  <si>
    <t xml:space="preserve">Držalo za  milo, stenski nosilec iz medenine, pokroman, pritrditev z skritimi vijaki. </t>
  </si>
  <si>
    <t xml:space="preserve">Držalo za papirnate brisače, stenski nosilec iz medenine, pokroman, roka iz medenine, pokromana.  </t>
  </si>
  <si>
    <t>Metlica za čiščenje WC školjke iz nerjavečega materiala. Pritrditev na steno z vijaki in vložki.</t>
  </si>
  <si>
    <t>Držalo za toaletni papir, iz plastike, barvni odtenek bel, zaprta oblika, za montažo na steno.</t>
  </si>
  <si>
    <t>Črpališče za odpadne vode, kompaktne izvedbe s črpalko, nivojskim stikalom, stikalno omaro za regulacijo in krmiljenjem ter opozirnimi signali. Proizvod kot npr. KSB, tip Evamatic-Box N 1 32 D-S-M s podatki P=750 W, U= 230 V, V=10 m3/h, H = 6 m</t>
  </si>
  <si>
    <t>Tlačni bojler za toplo sanitarno vodo za  spodnjo montažo, prostornine 5 l in električnim grelcem toplotne moči 2 kW ter priključno napetostjo 230 V, komplet z varnostno nepovratno loputo in gibljivimi priključki.</t>
  </si>
  <si>
    <t>SKUPAJ VODOVOD</t>
  </si>
  <si>
    <t>VIJAČNI KOMPRESOR, kot npr. VKM 400-150V-3
 električna moč 2,2  kW, kapaciteta 40 l/min, napetost U = 230 V, akumulatorska posoda 150 litrov,  komplet z montažo in tehnično dokumentacijo. Pred naročilom pridobiti potrditev investitorja.</t>
  </si>
  <si>
    <t>Zunanja enota za ogrevanja in hlajenje s podatki Qh=15,5 kW, Qg=18 kW, P=4,56 kW, U=3x400V, komplet s podstavki.  montažo, polnjenjem z ustreznim plinom, zagonom, atestno dokumentacijo ter navodili. Kot npr. tip ECO I-MINI  U-6LE1E8 Proizvod Panasonic</t>
  </si>
  <si>
    <t>Notranja inverter stenska enota VRF s hladilno močjo 2,2 kW in toplotno močjo 2,5 kW, za PAC-I sistem. Vključno s podometno dozo za priključke dovoda, povratka, kondenza ter krmilne in napajalne kable. Kot npr. tip S-22MK2E5, proizvod Panasonic</t>
  </si>
  <si>
    <t>Notranja inverter stoječa talna  enota VRF s hladilno močjo 2,2 kW in toplotno močjo 2,5 kW, za PAC-I sistem. Vključno s podometno dozo za priključke dovoda, povratka, kondenza ter krmilne in napajalne kable. Kot npr. tip S-22MP1E5, proizvod Panasonic</t>
  </si>
  <si>
    <t>Kompletno ožičenje z UTP (oklopnim ) kablom med zunanjo in 9 x  notranjimi enotami ter 9 x žičnimi nastavljalniki z 2x08 mm2 po navodilih dobavitelja opreme.</t>
  </si>
  <si>
    <t>Kompletna cevna povezava s parozapornimi izoliranimi cevovodi med zunanjima  in notranjimi enotami ter ustrezna pritrditev cevovodov za sistem VRF ECOi sistem po izračunu dobavitelja opreme vključno z vsemi fitingi.</t>
  </si>
  <si>
    <t>Tlačna cev za odvod fekalne vode PE d 63 NP 10</t>
  </si>
  <si>
    <t>Žični nastavljalnik PAC-I na dotik ter tipko ECO NAVI. Kot npr. tip  CZ-RTC4, proizvod Panasonic</t>
  </si>
  <si>
    <t>Lestveni električni radiator s toplotno močjo P = 600 W</t>
  </si>
  <si>
    <t>SKUPAJ OGREVANJE</t>
  </si>
  <si>
    <t>Cevni ventilator za odvod zraka komplet z regulatorjem za nastavitev hitrosti vrtenja kapacitete 500 m3/h tlačno razliko 150 Pa električna moč 180 W električna napetost 230  - Kot npr. VORT VORT CA 160</t>
  </si>
  <si>
    <t>Cevni ventilator za odvod zraka komplet z regulatorjem za nastavitev hitrosti vrtenja kapacitete 300 m3/h tlačno razliko 150 Pa električna moč 85 W električna napetost 230  V. Kot npr.  VORT CA 150</t>
  </si>
  <si>
    <t>Ventilator za odvod zraka komplet z regulatorjem za nastavitev hitrosti vrtenja kapacitete 200 m3/h tlačno razliko 200 Pa električna moč 90 W električna napetost 230. Kot npr.  VORT MEDIO MHC</t>
  </si>
  <si>
    <t>video snemalna naprava za 8 kamer IP, dva načina kodiranja H.264/MPEG4, petnaplex, istočasno snemanje, predvaja nje, arhiviranje, oddaljeni dostop, registracija, istočasno predvajanje vseh kamer hkrati, 3D inteligenrno pozicioniranje PTZ kamere, 2 USB vhoda, vgrajeni spletni strežnik, namsnski program za podpodro Windows, Kot npr.  za iPhone, Android, 1 video izhod HDMI, 1 VGA, 1 do 16 slik na ekranu, trdi disk 2 SATA do 6 TB, vgrajeni disk 2 TB, , disk management za mirovanje, alarma zaradi poškodbe, record mirror, dodatni vmesniki USB, miška, PC komunikacija, RS485: PTZ nadzor,</t>
  </si>
  <si>
    <t xml:space="preserve">Vpihovalne rešetke AR-1/G - 425x125 </t>
  </si>
  <si>
    <t>SKUPAJ PREZRAČEVANJE</t>
  </si>
  <si>
    <r>
      <rPr>
        <b/>
        <sz val="10"/>
        <rFont val="Arial"/>
        <family val="2"/>
        <charset val="238"/>
      </rPr>
      <t>KOMPRIMIRAN ZRAK</t>
    </r>
    <r>
      <rPr>
        <sz val="10"/>
        <rFont val="Arial"/>
        <family val="2"/>
        <charset val="238"/>
      </rPr>
      <t xml:space="preserve">                           Pred izvedbo napeljave preveriti tehnološko postavitev porabnikov zraka in priključke prilagoditi napravam in potrebam. </t>
    </r>
  </si>
  <si>
    <t>SKUPAJ KOMPRIMIRAN ZRAK</t>
  </si>
  <si>
    <t>Vodovod</t>
  </si>
  <si>
    <t>Ogrevanje</t>
  </si>
  <si>
    <t>Prezračevanje</t>
  </si>
  <si>
    <t>Komprimiran zrak</t>
  </si>
  <si>
    <t>POPIS DEL
OBNOVA GASILSKEGA DOMA V BABIČIH</t>
  </si>
  <si>
    <t>SKUPNA REKAPITULACIJA</t>
  </si>
  <si>
    <t>2.2. SIGNALNOKOMUNIKACIJSKE  INSTALACIJE</t>
  </si>
  <si>
    <t>SKUPAJ SIGNALNOKOMUNIKACIJSKE  INSTALACIJE</t>
  </si>
  <si>
    <t>26.</t>
  </si>
  <si>
    <t>Obnova gasilskega doma v Babičih</t>
  </si>
  <si>
    <t>Mestna občina Koper</t>
  </si>
  <si>
    <t>TLAK T.3; Izravnava in izdelava "TAL M KVARC" posipa ter zalikanje sveže betonske plošče. V ceni upoštevati tudi obstenske zaokrožnice.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</si>
</sst>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quot; €&quot;_-;\-* #,##0.00&quot; €&quot;_-;_-* \-??&quot; €&quot;_-;_-@_-"/>
    <numFmt numFmtId="165" formatCode="_-* #,##0.00\ _€_-;\-* #,##0.00\ _€_-;_-* \-??\ _€_-;_-@_-"/>
    <numFmt numFmtId="166" formatCode="0\ %"/>
    <numFmt numFmtId="167" formatCode="_-* #,##0.00\ [$€-1]_-;\-* #,##0.00\ [$€-1]_-;_-* \-??\ [$€-1]_-;_-@_-"/>
    <numFmt numFmtId="168" formatCode="0.0%"/>
    <numFmt numFmtId="169" formatCode="#,##0.00\ _S_I_T"/>
    <numFmt numFmtId="170" formatCode="_-* #,##0.00\ _S_I_T_-;\-* #,##0.00\ _S_I_T_-;_-* \-??\ _S_I_T_-;_-@_-"/>
    <numFmt numFmtId="171" formatCode="_-* #,##0\ _S_I_T_-;\-* #,##0\ _S_I_T_-;_-* \-??\ _S_I_T_-;_-@_-"/>
    <numFmt numFmtId="172" formatCode="dd/\ mmm"/>
    <numFmt numFmtId="173" formatCode="#,##0.00\ _S_I_T;[Red]#,##0.00\ _S_I_T"/>
  </numFmts>
  <fonts count="46" x14ac:knownFonts="1">
    <font>
      <sz val="11"/>
      <name val="Calibri"/>
      <family val="2"/>
      <charset val="1"/>
    </font>
    <font>
      <sz val="10"/>
      <name val="Calibri"/>
      <family val="2"/>
      <charset val="1"/>
    </font>
    <font>
      <b/>
      <sz val="10"/>
      <name val="Calibri"/>
      <family val="2"/>
      <charset val="1"/>
    </font>
    <font>
      <b/>
      <i/>
      <sz val="22"/>
      <name val="Calibri"/>
      <family val="2"/>
      <charset val="1"/>
    </font>
    <font>
      <sz val="18"/>
      <name val="Calibri"/>
      <family val="2"/>
      <charset val="1"/>
    </font>
    <font>
      <b/>
      <sz val="16"/>
      <name val="Calibri"/>
      <family val="2"/>
      <charset val="1"/>
    </font>
    <font>
      <sz val="16"/>
      <name val="Calibri"/>
      <family val="2"/>
      <charset val="1"/>
    </font>
    <font>
      <b/>
      <sz val="12"/>
      <name val="Calibri"/>
      <family val="2"/>
      <charset val="1"/>
    </font>
    <font>
      <sz val="12"/>
      <name val="Calibri"/>
      <family val="2"/>
      <charset val="1"/>
    </font>
    <font>
      <b/>
      <sz val="14"/>
      <name val="Calibri"/>
      <family val="2"/>
      <charset val="1"/>
    </font>
    <font>
      <b/>
      <sz val="11"/>
      <name val="Calibri"/>
      <family val="2"/>
      <charset val="1"/>
    </font>
    <font>
      <b/>
      <u/>
      <sz val="10"/>
      <name val="Calibri"/>
      <family val="2"/>
      <charset val="1"/>
    </font>
    <font>
      <u/>
      <sz val="10"/>
      <color rgb="FFFF0000"/>
      <name val="Calibri"/>
      <family val="2"/>
      <charset val="1"/>
    </font>
    <font>
      <sz val="10"/>
      <color rgb="FF000000"/>
      <name val="Calibri"/>
      <family val="2"/>
      <charset val="1"/>
    </font>
    <font>
      <u/>
      <sz val="10"/>
      <color rgb="FF000000"/>
      <name val="Calibri"/>
      <family val="2"/>
      <charset val="1"/>
    </font>
    <font>
      <b/>
      <sz val="18"/>
      <name val="Calibri"/>
      <family val="2"/>
      <charset val="1"/>
    </font>
    <font>
      <sz val="14"/>
      <name val="Calibri"/>
      <family val="2"/>
      <charset val="1"/>
    </font>
    <font>
      <i/>
      <sz val="12"/>
      <name val="Calibri"/>
      <family val="2"/>
      <charset val="1"/>
    </font>
    <font>
      <b/>
      <sz val="15"/>
      <name val="Calibri"/>
      <family val="2"/>
      <charset val="1"/>
    </font>
    <font>
      <sz val="15"/>
      <name val="Calibri"/>
      <family val="2"/>
      <charset val="1"/>
    </font>
    <font>
      <b/>
      <sz val="13"/>
      <name val="Calibri"/>
      <family val="2"/>
      <charset val="238"/>
    </font>
    <font>
      <b/>
      <sz val="11"/>
      <name val="Calibri"/>
      <family val="2"/>
      <charset val="238"/>
    </font>
    <font>
      <sz val="11"/>
      <name val="Calibri"/>
      <family val="2"/>
      <charset val="1"/>
    </font>
    <font>
      <sz val="10"/>
      <name val="Arial CE"/>
      <charset val="238"/>
    </font>
    <font>
      <b/>
      <sz val="11"/>
      <name val="Arial CE"/>
      <family val="2"/>
      <charset val="238"/>
    </font>
    <font>
      <b/>
      <sz val="10"/>
      <name val="Arial CE"/>
      <family val="2"/>
      <charset val="238"/>
    </font>
    <font>
      <sz val="10"/>
      <name val="Arial CE"/>
      <family val="2"/>
      <charset val="238"/>
    </font>
    <font>
      <b/>
      <sz val="9"/>
      <name val="Arial CE"/>
      <family val="2"/>
      <charset val="238"/>
    </font>
    <font>
      <sz val="9"/>
      <name val="Arial CE"/>
      <family val="2"/>
      <charset val="238"/>
    </font>
    <font>
      <sz val="10"/>
      <name val="Arial"/>
      <family val="2"/>
      <charset val="238"/>
    </font>
    <font>
      <b/>
      <i/>
      <sz val="9"/>
      <name val="Arial CE"/>
      <charset val="238"/>
    </font>
    <font>
      <b/>
      <i/>
      <sz val="9"/>
      <name val="Arial CE"/>
      <family val="2"/>
      <charset val="238"/>
    </font>
    <font>
      <i/>
      <sz val="9"/>
      <name val="Arial CE"/>
      <family val="2"/>
      <charset val="238"/>
    </font>
    <font>
      <sz val="10"/>
      <name val="Arial"/>
      <charset val="204"/>
    </font>
    <font>
      <sz val="12"/>
      <name val="Arial CE"/>
      <charset val="238"/>
    </font>
    <font>
      <b/>
      <sz val="10"/>
      <name val="Arial CE"/>
      <charset val="238"/>
    </font>
    <font>
      <b/>
      <sz val="10"/>
      <name val="Arial"/>
      <family val="2"/>
      <charset val="238"/>
    </font>
    <font>
      <sz val="8"/>
      <name val="Arial Narrow"/>
      <family val="2"/>
      <charset val="238"/>
    </font>
    <font>
      <sz val="12"/>
      <name val="Arial"/>
      <family val="2"/>
      <charset val="238"/>
    </font>
    <font>
      <b/>
      <sz val="12"/>
      <name val="Arial"/>
      <family val="2"/>
      <charset val="238"/>
    </font>
    <font>
      <b/>
      <sz val="12"/>
      <name val="Arial CE"/>
      <charset val="238"/>
    </font>
    <font>
      <sz val="10"/>
      <color indexed="10"/>
      <name val="Arial"/>
      <family val="2"/>
      <charset val="238"/>
    </font>
    <font>
      <sz val="10"/>
      <color indexed="10"/>
      <name val="Arial CE"/>
      <charset val="238"/>
    </font>
    <font>
      <b/>
      <sz val="10"/>
      <color indexed="8"/>
      <name val="Arial"/>
      <family val="2"/>
      <charset val="238"/>
    </font>
    <font>
      <b/>
      <sz val="12"/>
      <name val="Calibri"/>
      <family val="2"/>
      <charset val="238"/>
    </font>
    <font>
      <sz val="10"/>
      <name val="Cambria"/>
      <family val="1"/>
      <charset val="238"/>
    </font>
  </fonts>
  <fills count="3">
    <fill>
      <patternFill patternType="none"/>
    </fill>
    <fill>
      <patternFill patternType="gray125"/>
    </fill>
    <fill>
      <patternFill patternType="solid">
        <fgColor rgb="FFA6A6A6"/>
        <bgColor rgb="FFC0C0C0"/>
      </patternFill>
    </fill>
  </fills>
  <borders count="12">
    <border>
      <left/>
      <right/>
      <top/>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indexed="64"/>
      </bottom>
      <diagonal/>
    </border>
    <border>
      <left style="thin">
        <color auto="1"/>
      </left>
      <right/>
      <top/>
      <bottom style="medium">
        <color indexed="64"/>
      </bottom>
      <diagonal/>
    </border>
    <border>
      <left style="thin">
        <color auto="1"/>
      </left>
      <right/>
      <top/>
      <bottom style="double">
        <color indexed="64"/>
      </bottom>
      <diagonal/>
    </border>
  </borders>
  <cellStyleXfs count="8">
    <xf numFmtId="0" fontId="0" fillId="0" borderId="0">
      <alignment vertical="top" wrapText="1"/>
    </xf>
    <xf numFmtId="165" fontId="22" fillId="0" borderId="0" applyBorder="0" applyProtection="0">
      <alignment vertical="top" wrapText="1"/>
    </xf>
    <xf numFmtId="164" fontId="22" fillId="0" borderId="0" applyBorder="0" applyProtection="0">
      <alignment vertical="top" wrapText="1"/>
    </xf>
    <xf numFmtId="166" fontId="22" fillId="0" borderId="0" applyBorder="0" applyProtection="0">
      <alignment vertical="top" wrapText="1"/>
    </xf>
    <xf numFmtId="0" fontId="10" fillId="0" borderId="0" applyBorder="0" applyProtection="0">
      <alignment vertical="top" wrapText="1"/>
    </xf>
    <xf numFmtId="0" fontId="23" fillId="0" borderId="0"/>
    <xf numFmtId="0" fontId="33" fillId="0" borderId="0"/>
    <xf numFmtId="170" fontId="33" fillId="0" borderId="0" applyFill="0" applyBorder="0" applyAlignment="0" applyProtection="0"/>
  </cellStyleXfs>
  <cellXfs count="355">
    <xf numFmtId="0" fontId="0" fillId="0" borderId="0" xfId="0">
      <alignment vertical="top" wrapText="1"/>
    </xf>
    <xf numFmtId="0" fontId="1" fillId="0" borderId="0" xfId="4" applyFont="1" applyAlignment="1"/>
    <xf numFmtId="4" fontId="1" fillId="0" borderId="0" xfId="4" applyNumberFormat="1" applyFont="1" applyAlignment="1"/>
    <xf numFmtId="0" fontId="2" fillId="0" borderId="0" xfId="4" applyFont="1" applyAlignment="1"/>
    <xf numFmtId="0" fontId="4" fillId="0" borderId="0" xfId="4" applyFont="1" applyBorder="1" applyAlignment="1">
      <alignment horizontal="right"/>
    </xf>
    <xf numFmtId="0" fontId="4" fillId="0" borderId="0" xfId="4" applyFont="1" applyBorder="1" applyAlignment="1"/>
    <xf numFmtId="0" fontId="4" fillId="0" borderId="0" xfId="4" applyFont="1" applyAlignment="1"/>
    <xf numFmtId="0" fontId="1" fillId="0" borderId="0" xfId="4" applyFont="1" applyBorder="1" applyAlignment="1">
      <alignment horizontal="right"/>
    </xf>
    <xf numFmtId="0" fontId="1" fillId="0" borderId="0" xfId="4" applyFont="1" applyBorder="1" applyAlignment="1"/>
    <xf numFmtId="0" fontId="2" fillId="0" borderId="0" xfId="4" applyFont="1" applyBorder="1" applyAlignment="1">
      <alignment horizontal="right"/>
    </xf>
    <xf numFmtId="0" fontId="5" fillId="0" borderId="0" xfId="4" applyFont="1" applyBorder="1" applyAlignment="1">
      <alignment horizontal="right"/>
    </xf>
    <xf numFmtId="0" fontId="6" fillId="0" borderId="0" xfId="4" applyFont="1" applyBorder="1" applyAlignment="1"/>
    <xf numFmtId="0" fontId="6" fillId="0" borderId="0" xfId="4" applyFont="1" applyBorder="1" applyAlignment="1">
      <alignment horizontal="right"/>
    </xf>
    <xf numFmtId="0" fontId="6" fillId="0" borderId="0" xfId="4" applyFont="1" applyAlignment="1"/>
    <xf numFmtId="0" fontId="2" fillId="0" borderId="0" xfId="4" applyFont="1" applyAlignment="1">
      <alignment horizontal="left"/>
    </xf>
    <xf numFmtId="4" fontId="2" fillId="0" borderId="0" xfId="4" applyNumberFormat="1" applyFont="1" applyAlignment="1">
      <alignment horizontal="right"/>
    </xf>
    <xf numFmtId="0" fontId="2" fillId="0" borderId="0" xfId="4" applyFont="1" applyAlignment="1">
      <alignment horizontal="center"/>
    </xf>
    <xf numFmtId="0" fontId="2" fillId="0" borderId="0" xfId="4" applyFont="1" applyAlignment="1">
      <alignment horizontal="right"/>
    </xf>
    <xf numFmtId="0" fontId="1" fillId="0" borderId="0" xfId="4" applyFont="1" applyAlignment="1"/>
    <xf numFmtId="0" fontId="1" fillId="0" borderId="0" xfId="4" applyFont="1" applyAlignment="1">
      <alignment horizontal="right"/>
    </xf>
    <xf numFmtId="0" fontId="22" fillId="0" borderId="0" xfId="4" applyFont="1" applyAlignment="1"/>
    <xf numFmtId="0" fontId="9" fillId="0" borderId="0" xfId="4" applyFont="1" applyAlignment="1"/>
    <xf numFmtId="0" fontId="7" fillId="0" borderId="0" xfId="4" applyFont="1" applyAlignment="1"/>
    <xf numFmtId="4" fontId="7" fillId="0" borderId="0" xfId="4" applyNumberFormat="1" applyFont="1" applyAlignment="1"/>
    <xf numFmtId="0" fontId="8" fillId="0" borderId="0" xfId="4" applyFont="1" applyAlignment="1"/>
    <xf numFmtId="0" fontId="10" fillId="0" borderId="0" xfId="4" applyAlignment="1"/>
    <xf numFmtId="4" fontId="10" fillId="0" borderId="0" xfId="4" applyNumberFormat="1" applyAlignment="1"/>
    <xf numFmtId="0" fontId="1" fillId="0" borderId="0" xfId="4" applyFont="1" applyAlignment="1"/>
    <xf numFmtId="0" fontId="12" fillId="0" borderId="0" xfId="4" applyFont="1" applyAlignment="1">
      <alignment horizontal="justify" vertical="top" wrapText="1"/>
    </xf>
    <xf numFmtId="0" fontId="13" fillId="0" borderId="0" xfId="4" applyFont="1" applyAlignment="1">
      <alignment horizontal="justify" vertical="top" wrapText="1"/>
    </xf>
    <xf numFmtId="0" fontId="1" fillId="0" borderId="0" xfId="4" applyFont="1" applyAlignment="1">
      <alignment wrapText="1"/>
    </xf>
    <xf numFmtId="3" fontId="1" fillId="0" borderId="0" xfId="4" applyNumberFormat="1" applyFont="1" applyAlignment="1">
      <alignment horizontal="justify" vertical="top" wrapText="1"/>
    </xf>
    <xf numFmtId="0" fontId="1" fillId="0" borderId="0" xfId="4" applyFont="1" applyAlignment="1"/>
    <xf numFmtId="0" fontId="1" fillId="0" borderId="0" xfId="4" applyFont="1" applyAlignment="1"/>
    <xf numFmtId="4" fontId="1" fillId="0" borderId="0" xfId="4" applyNumberFormat="1" applyFont="1" applyAlignment="1"/>
    <xf numFmtId="0" fontId="0" fillId="0" borderId="0" xfId="0" applyFont="1" applyProtection="1">
      <alignment vertical="top" wrapText="1"/>
    </xf>
    <xf numFmtId="164" fontId="0" fillId="0" borderId="0" xfId="2" applyFont="1" applyBorder="1" applyAlignment="1" applyProtection="1">
      <alignment vertical="top" wrapText="1"/>
    </xf>
    <xf numFmtId="0" fontId="15" fillId="0" borderId="0" xfId="4" applyFont="1" applyAlignment="1"/>
    <xf numFmtId="0" fontId="4" fillId="0" borderId="0" xfId="4" applyFont="1" applyAlignment="1">
      <alignment horizontal="right"/>
    </xf>
    <xf numFmtId="0" fontId="4" fillId="0" borderId="0" xfId="4" applyFont="1" applyAlignment="1"/>
    <xf numFmtId="0" fontId="4" fillId="0" borderId="0" xfId="4" applyFont="1" applyAlignment="1"/>
    <xf numFmtId="0" fontId="1" fillId="0" borderId="0" xfId="4" applyFont="1" applyAlignment="1">
      <alignment horizontal="left"/>
    </xf>
    <xf numFmtId="4" fontId="1" fillId="0" borderId="0" xfId="4" applyNumberFormat="1" applyFont="1" applyAlignment="1">
      <alignment horizontal="right"/>
    </xf>
    <xf numFmtId="0" fontId="2" fillId="0" borderId="0" xfId="4" applyFont="1" applyAlignment="1">
      <alignment horizontal="center"/>
    </xf>
    <xf numFmtId="0" fontId="1" fillId="0" borderId="0" xfId="4" applyFont="1" applyAlignment="1">
      <alignment horizontal="right"/>
    </xf>
    <xf numFmtId="0" fontId="1" fillId="0" borderId="0" xfId="4" applyFont="1" applyAlignment="1"/>
    <xf numFmtId="0" fontId="1" fillId="0" borderId="0" xfId="4" applyFont="1" applyAlignment="1"/>
    <xf numFmtId="0" fontId="2" fillId="0" borderId="0" xfId="4" applyFont="1" applyAlignment="1">
      <alignment horizontal="left"/>
    </xf>
    <xf numFmtId="0" fontId="2" fillId="0" borderId="0" xfId="4" applyFont="1" applyAlignment="1"/>
    <xf numFmtId="4" fontId="2" fillId="0" borderId="0" xfId="4" applyNumberFormat="1" applyFont="1" applyAlignment="1">
      <alignment horizontal="right"/>
    </xf>
    <xf numFmtId="0" fontId="2" fillId="0" borderId="0" xfId="4" applyFont="1" applyAlignment="1">
      <alignment horizontal="right"/>
    </xf>
    <xf numFmtId="0" fontId="2" fillId="0" borderId="0" xfId="4" applyFont="1" applyAlignment="1">
      <alignment horizontal="left"/>
    </xf>
    <xf numFmtId="0" fontId="2" fillId="0" borderId="0" xfId="4" applyFont="1" applyAlignment="1"/>
    <xf numFmtId="0" fontId="10" fillId="0" borderId="1" xfId="0" applyFont="1" applyBorder="1" applyAlignment="1" applyProtection="1">
      <alignment horizontal="right" vertical="top" wrapText="1"/>
    </xf>
    <xf numFmtId="0" fontId="10" fillId="0" borderId="0" xfId="0" applyFont="1" applyProtection="1">
      <alignment vertical="top" wrapText="1"/>
    </xf>
    <xf numFmtId="164" fontId="10" fillId="0" borderId="2" xfId="2" applyFont="1" applyBorder="1" applyAlignment="1" applyProtection="1">
      <alignment vertical="top" wrapText="1"/>
    </xf>
    <xf numFmtId="0" fontId="0" fillId="0" borderId="0" xfId="0" applyFont="1" applyProtection="1">
      <alignment vertical="top" wrapText="1"/>
    </xf>
    <xf numFmtId="0" fontId="10" fillId="0" borderId="1" xfId="0" applyFont="1" applyBorder="1" applyAlignment="1" applyProtection="1">
      <alignment horizontal="right" vertical="top" wrapText="1"/>
    </xf>
    <xf numFmtId="0" fontId="10" fillId="0" borderId="0" xfId="0" applyFont="1" applyProtection="1">
      <alignment vertical="top" wrapText="1"/>
    </xf>
    <xf numFmtId="166" fontId="10" fillId="0" borderId="0" xfId="3" applyFont="1" applyBorder="1" applyAlignment="1" applyProtection="1">
      <alignment vertical="top" wrapText="1"/>
    </xf>
    <xf numFmtId="0" fontId="10" fillId="0" borderId="0" xfId="0" applyFont="1" applyBorder="1" applyAlignment="1" applyProtection="1">
      <alignment horizontal="right" vertical="top" wrapText="1"/>
    </xf>
    <xf numFmtId="164" fontId="10" fillId="0" borderId="0" xfId="2" applyFont="1" applyBorder="1" applyAlignment="1" applyProtection="1">
      <alignment vertical="top" wrapText="1"/>
    </xf>
    <xf numFmtId="0" fontId="9" fillId="0" borderId="3" xfId="4" applyFont="1" applyBorder="1" applyAlignment="1">
      <alignment horizontal="left"/>
    </xf>
    <xf numFmtId="0" fontId="16" fillId="0" borderId="4" xfId="4" applyFont="1" applyBorder="1" applyAlignment="1"/>
    <xf numFmtId="4" fontId="16" fillId="0" borderId="4" xfId="4" applyNumberFormat="1" applyFont="1" applyBorder="1" applyAlignment="1" applyProtection="1">
      <alignment horizontal="right"/>
    </xf>
    <xf numFmtId="167" fontId="9" fillId="0" borderId="5" xfId="4" applyNumberFormat="1" applyFont="1" applyBorder="1" applyAlignment="1"/>
    <xf numFmtId="0" fontId="16" fillId="0" borderId="0" xfId="4" applyFont="1" applyAlignment="1"/>
    <xf numFmtId="4" fontId="1" fillId="0" borderId="0" xfId="4" applyNumberFormat="1" applyFont="1" applyAlignment="1"/>
    <xf numFmtId="167" fontId="2" fillId="0" borderId="0" xfId="4" applyNumberFormat="1" applyFont="1" applyAlignment="1"/>
    <xf numFmtId="0" fontId="17" fillId="0" borderId="6" xfId="4" applyFont="1" applyBorder="1" applyAlignment="1"/>
    <xf numFmtId="168" fontId="17" fillId="0" borderId="6" xfId="4" applyNumberFormat="1" applyFont="1" applyBorder="1" applyAlignment="1">
      <alignment horizontal="right"/>
    </xf>
    <xf numFmtId="167" fontId="17" fillId="0" borderId="6" xfId="4" applyNumberFormat="1" applyFont="1" applyBorder="1" applyAlignment="1"/>
    <xf numFmtId="49" fontId="0" fillId="0" borderId="0" xfId="0" applyNumberFormat="1">
      <alignment vertical="top" wrapText="1"/>
    </xf>
    <xf numFmtId="0" fontId="0" fillId="0" borderId="0" xfId="0">
      <alignment vertical="top" wrapText="1"/>
    </xf>
    <xf numFmtId="165" fontId="0" fillId="0" borderId="0" xfId="1" applyFont="1" applyBorder="1" applyAlignment="1" applyProtection="1">
      <alignment vertical="top" wrapText="1"/>
    </xf>
    <xf numFmtId="49" fontId="0" fillId="2" borderId="7" xfId="0" applyNumberFormat="1" applyFont="1" applyFill="1" applyBorder="1" applyAlignment="1">
      <alignment horizontal="center" vertical="top" wrapText="1"/>
    </xf>
    <xf numFmtId="0" fontId="0" fillId="2" borderId="8" xfId="0" applyFont="1" applyFill="1" applyBorder="1" applyAlignment="1">
      <alignment horizontal="center" vertical="top" wrapText="1"/>
    </xf>
    <xf numFmtId="165" fontId="0" fillId="2" borderId="8" xfId="1" applyFont="1" applyFill="1" applyBorder="1" applyAlignment="1" applyProtection="1">
      <alignment horizontal="center" vertical="top" wrapText="1"/>
    </xf>
    <xf numFmtId="164" fontId="0" fillId="2" borderId="8" xfId="2" applyFont="1" applyFill="1" applyBorder="1" applyAlignment="1" applyProtection="1">
      <alignment horizontal="center" vertical="top" wrapText="1"/>
    </xf>
    <xf numFmtId="164" fontId="0" fillId="2" borderId="8" xfId="0" applyNumberFormat="1" applyFont="1" applyFill="1" applyBorder="1" applyAlignment="1">
      <alignment horizontal="center" vertical="top" wrapText="1"/>
    </xf>
    <xf numFmtId="0" fontId="0" fillId="2" borderId="0" xfId="0" applyFill="1">
      <alignment vertical="top" wrapText="1"/>
    </xf>
    <xf numFmtId="49" fontId="7" fillId="0" borderId="1" xfId="0" applyNumberFormat="1" applyFont="1" applyBorder="1">
      <alignment vertical="top" wrapText="1"/>
    </xf>
    <xf numFmtId="0" fontId="7" fillId="0" borderId="0" xfId="0" applyFont="1">
      <alignment vertical="top" wrapText="1"/>
    </xf>
    <xf numFmtId="165" fontId="7" fillId="0" borderId="0" xfId="0" applyNumberFormat="1" applyFont="1" applyAlignment="1">
      <alignment vertical="top" wrapText="1"/>
    </xf>
    <xf numFmtId="164" fontId="7" fillId="0" borderId="0" xfId="0" applyNumberFormat="1" applyFont="1" applyAlignment="1">
      <alignment vertical="top" wrapText="1"/>
    </xf>
    <xf numFmtId="49" fontId="10" fillId="0" borderId="1" xfId="4" applyNumberFormat="1" applyFont="1" applyBorder="1" applyAlignment="1" applyProtection="1">
      <alignment vertical="top" wrapText="1"/>
    </xf>
    <xf numFmtId="0" fontId="10" fillId="0" borderId="0" xfId="4" applyFont="1" applyBorder="1" applyAlignment="1" applyProtection="1">
      <alignment vertical="top" wrapText="1"/>
    </xf>
    <xf numFmtId="165" fontId="10" fillId="0" borderId="0" xfId="4" applyNumberFormat="1" applyBorder="1" applyAlignment="1" applyProtection="1">
      <alignment vertical="top" wrapText="1"/>
    </xf>
    <xf numFmtId="164" fontId="10" fillId="0" borderId="0" xfId="4" applyNumberFormat="1" applyBorder="1" applyAlignment="1" applyProtection="1">
      <alignment vertical="top" wrapText="1"/>
    </xf>
    <xf numFmtId="165" fontId="10" fillId="0" borderId="0" xfId="4" applyNumberFormat="1" applyFont="1" applyBorder="1" applyAlignment="1" applyProtection="1">
      <alignment vertical="top" wrapText="1"/>
    </xf>
    <xf numFmtId="49" fontId="0" fillId="0" borderId="1" xfId="0" applyNumberFormat="1" applyFont="1" applyBorder="1" applyAlignment="1">
      <alignment vertical="top" wrapText="1"/>
    </xf>
    <xf numFmtId="0" fontId="0" fillId="0" borderId="0" xfId="0" applyFont="1" applyAlignment="1">
      <alignment vertical="top" wrapText="1"/>
    </xf>
    <xf numFmtId="165" fontId="0" fillId="0" borderId="0" xfId="1" applyFont="1" applyBorder="1" applyAlignment="1" applyProtection="1">
      <alignment horizontal="center" vertical="top" wrapText="1"/>
    </xf>
    <xf numFmtId="164" fontId="0" fillId="0" borderId="0" xfId="0" applyNumberFormat="1" applyFont="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49" fontId="0" fillId="0" borderId="1" xfId="0" applyNumberFormat="1" applyFont="1" applyBorder="1">
      <alignment vertical="top" wrapText="1"/>
    </xf>
    <xf numFmtId="0" fontId="0" fillId="0" borderId="0" xfId="0" applyFont="1">
      <alignment vertical="top" wrapText="1"/>
    </xf>
    <xf numFmtId="165" fontId="0" fillId="0" borderId="0" xfId="0" applyNumberFormat="1" applyFont="1" applyAlignment="1">
      <alignment vertical="top" wrapText="1"/>
    </xf>
    <xf numFmtId="0" fontId="0" fillId="0" borderId="0" xfId="0" applyFont="1" applyBorder="1" applyAlignment="1">
      <alignment vertical="top" wrapText="1"/>
    </xf>
    <xf numFmtId="164" fontId="0" fillId="0" borderId="0" xfId="0" applyNumberFormat="1" applyFont="1" applyBorder="1" applyAlignment="1">
      <alignment vertical="top" wrapText="1"/>
    </xf>
    <xf numFmtId="49" fontId="20" fillId="0" borderId="1" xfId="0" applyNumberFormat="1" applyFont="1" applyBorder="1">
      <alignment vertical="top" wrapText="1"/>
    </xf>
    <xf numFmtId="0" fontId="20" fillId="0" borderId="0" xfId="0" applyFont="1">
      <alignment vertical="top" wrapText="1"/>
    </xf>
    <xf numFmtId="165" fontId="20" fillId="0" borderId="0" xfId="1" applyFont="1" applyBorder="1" applyAlignment="1" applyProtection="1">
      <alignment vertical="top" wrapText="1"/>
    </xf>
    <xf numFmtId="164" fontId="20" fillId="0" borderId="0" xfId="2" applyFont="1" applyBorder="1" applyAlignment="1" applyProtection="1">
      <alignment vertical="top" wrapText="1"/>
    </xf>
    <xf numFmtId="164" fontId="9" fillId="0" borderId="0" xfId="0" applyNumberFormat="1" applyFont="1" applyAlignment="1">
      <alignment vertical="top" wrapText="1"/>
    </xf>
    <xf numFmtId="0" fontId="20" fillId="0" borderId="2" xfId="0" applyFont="1" applyBorder="1" applyProtection="1">
      <alignment vertical="top" wrapText="1"/>
      <protection locked="0"/>
    </xf>
    <xf numFmtId="0" fontId="10" fillId="0" borderId="2" xfId="4" applyBorder="1" applyAlignment="1" applyProtection="1">
      <alignment vertical="top" wrapText="1"/>
      <protection locked="0"/>
    </xf>
    <xf numFmtId="0" fontId="0" fillId="0" borderId="2" xfId="0" applyBorder="1" applyAlignment="1" applyProtection="1">
      <alignment vertical="top" wrapText="1"/>
      <protection locked="0"/>
    </xf>
    <xf numFmtId="49" fontId="0" fillId="0" borderId="1" xfId="0" applyNumberFormat="1" applyBorder="1" applyAlignment="1">
      <alignment horizontal="right" vertical="top" wrapText="1"/>
    </xf>
    <xf numFmtId="49" fontId="10" fillId="0" borderId="1" xfId="0" applyNumberFormat="1" applyFont="1" applyBorder="1">
      <alignment vertical="top" wrapText="1"/>
    </xf>
    <xf numFmtId="0" fontId="10" fillId="0" borderId="0" xfId="0" applyFont="1">
      <alignment vertical="top" wrapText="1"/>
    </xf>
    <xf numFmtId="165" fontId="10" fillId="0" borderId="0" xfId="0" applyNumberFormat="1" applyFont="1" applyAlignment="1">
      <alignment vertical="top" wrapText="1"/>
    </xf>
    <xf numFmtId="164" fontId="10" fillId="0" borderId="0" xfId="0" applyNumberFormat="1" applyFont="1" applyAlignment="1">
      <alignment vertical="top" wrapText="1"/>
    </xf>
    <xf numFmtId="0" fontId="10" fillId="0" borderId="2" xfId="0" applyFont="1" applyBorder="1" applyProtection="1">
      <alignment vertical="top" wrapText="1"/>
      <protection locked="0"/>
    </xf>
    <xf numFmtId="0" fontId="21" fillId="0" borderId="0" xfId="0" applyFont="1" applyAlignment="1">
      <alignment vertical="top" wrapText="1"/>
    </xf>
    <xf numFmtId="0" fontId="23" fillId="0" borderId="0" xfId="5"/>
    <xf numFmtId="0" fontId="25" fillId="0" borderId="0" xfId="5" applyFont="1" applyAlignment="1">
      <alignment horizontal="center" vertical="center" wrapText="1"/>
    </xf>
    <xf numFmtId="0" fontId="26" fillId="0" borderId="0" xfId="5" applyFont="1" applyAlignment="1">
      <alignment horizontal="left" vertical="center" wrapText="1"/>
    </xf>
    <xf numFmtId="0" fontId="27" fillId="0" borderId="0" xfId="5" applyFont="1" applyAlignment="1">
      <alignment horizontal="center" vertical="center"/>
    </xf>
    <xf numFmtId="0" fontId="28" fillId="0" borderId="0" xfId="5" applyFont="1" applyAlignment="1">
      <alignment vertical="center"/>
    </xf>
    <xf numFmtId="0" fontId="28" fillId="0" borderId="0" xfId="5" applyFont="1" applyAlignment="1">
      <alignment horizontal="center" vertical="center"/>
    </xf>
    <xf numFmtId="3" fontId="28" fillId="0" borderId="0" xfId="5" applyNumberFormat="1" applyFont="1" applyAlignment="1">
      <alignment horizontal="center" vertical="center"/>
    </xf>
    <xf numFmtId="169" fontId="28" fillId="0" borderId="0" xfId="5" applyNumberFormat="1" applyFont="1" applyAlignment="1">
      <alignment horizontal="center" vertical="center"/>
    </xf>
    <xf numFmtId="0" fontId="26" fillId="0" borderId="0" xfId="5" applyFont="1" applyAlignment="1">
      <alignment vertical="center" wrapText="1"/>
    </xf>
    <xf numFmtId="0" fontId="26" fillId="0" borderId="0" xfId="5" applyFont="1" applyAlignment="1">
      <alignment horizontal="center" vertical="center" wrapText="1"/>
    </xf>
    <xf numFmtId="4" fontId="26" fillId="0" borderId="0" xfId="5" applyNumberFormat="1" applyFont="1" applyAlignment="1">
      <alignment horizontal="center" vertical="center" wrapText="1"/>
    </xf>
    <xf numFmtId="0" fontId="26" fillId="0" borderId="0" xfId="5" applyFont="1" applyAlignment="1">
      <alignment horizontal="right" vertical="center" wrapText="1"/>
    </xf>
    <xf numFmtId="0" fontId="26" fillId="0" borderId="0" xfId="5" applyFont="1" applyAlignment="1">
      <alignment horizontal="left" vertical="center" wrapText="1" indent="1"/>
    </xf>
    <xf numFmtId="4" fontId="26" fillId="0" borderId="0" xfId="5" applyNumberFormat="1" applyFont="1" applyAlignment="1">
      <alignment horizontal="right" vertical="center" wrapText="1"/>
    </xf>
    <xf numFmtId="0" fontId="29" fillId="0" borderId="0" xfId="5" applyFont="1" applyAlignment="1">
      <alignment horizontal="left" vertical="center" wrapText="1"/>
    </xf>
    <xf numFmtId="0" fontId="29" fillId="0" borderId="0" xfId="5" applyFont="1" applyAlignment="1">
      <alignment horizontal="justify" vertical="center"/>
    </xf>
    <xf numFmtId="4" fontId="23" fillId="0" borderId="0" xfId="5" applyNumberFormat="1"/>
    <xf numFmtId="0" fontId="25" fillId="0" borderId="0" xfId="5" applyFont="1" applyBorder="1" applyAlignment="1">
      <alignment horizontal="center" vertical="center" wrapText="1"/>
    </xf>
    <xf numFmtId="0" fontId="26" fillId="0" borderId="0" xfId="5" applyFont="1" applyBorder="1" applyAlignment="1">
      <alignment vertical="center" wrapText="1"/>
    </xf>
    <xf numFmtId="0" fontId="26" fillId="0" borderId="0" xfId="5" applyFont="1" applyBorder="1" applyAlignment="1">
      <alignment horizontal="center" vertical="center" wrapText="1"/>
    </xf>
    <xf numFmtId="4" fontId="26" fillId="0" borderId="0" xfId="5" applyNumberFormat="1" applyFont="1" applyBorder="1" applyAlignment="1">
      <alignment horizontal="right" vertical="center" wrapText="1"/>
    </xf>
    <xf numFmtId="0" fontId="25" fillId="0" borderId="0" xfId="5" applyFont="1" applyAlignment="1">
      <alignment horizontal="center" vertical="center"/>
    </xf>
    <xf numFmtId="0" fontId="25" fillId="0" borderId="0" xfId="5" applyFont="1" applyAlignment="1">
      <alignment horizontal="left" vertical="center"/>
    </xf>
    <xf numFmtId="0" fontId="26" fillId="0" borderId="0" xfId="5" applyFont="1" applyAlignment="1">
      <alignment horizontal="center" vertical="center"/>
    </xf>
    <xf numFmtId="4" fontId="25" fillId="0" borderId="0" xfId="5" applyNumberFormat="1" applyFont="1" applyAlignment="1">
      <alignment horizontal="right" vertical="center"/>
    </xf>
    <xf numFmtId="0" fontId="30" fillId="0" borderId="0" xfId="5" applyFont="1" applyAlignment="1">
      <alignment horizontal="center" vertical="center"/>
    </xf>
    <xf numFmtId="0" fontId="23" fillId="0" borderId="0" xfId="5" applyFont="1" applyAlignment="1">
      <alignment horizontal="left" vertical="center" wrapText="1"/>
    </xf>
    <xf numFmtId="0" fontId="31" fillId="0" borderId="0" xfId="5" applyFont="1" applyAlignment="1">
      <alignment horizontal="center"/>
    </xf>
    <xf numFmtId="0" fontId="32" fillId="0" borderId="0" xfId="5" applyFont="1"/>
    <xf numFmtId="0" fontId="32" fillId="0" borderId="0" xfId="5" applyFont="1" applyAlignment="1">
      <alignment horizontal="center"/>
    </xf>
    <xf numFmtId="3" fontId="32" fillId="0" borderId="0" xfId="5" applyNumberFormat="1" applyFont="1" applyAlignment="1">
      <alignment horizontal="center"/>
    </xf>
    <xf numFmtId="169" fontId="32" fillId="0" borderId="0" xfId="5" applyNumberFormat="1" applyFont="1" applyAlignment="1">
      <alignment horizontal="center"/>
    </xf>
    <xf numFmtId="0" fontId="23" fillId="0" borderId="0" xfId="6" applyFont="1" applyAlignment="1">
      <alignment vertical="top"/>
    </xf>
    <xf numFmtId="0" fontId="23" fillId="0" borderId="0" xfId="6" applyFont="1" applyAlignment="1">
      <alignment vertical="top" wrapText="1"/>
    </xf>
    <xf numFmtId="0" fontId="23" fillId="0" borderId="0" xfId="6" applyFont="1" applyAlignment="1">
      <alignment horizontal="left"/>
    </xf>
    <xf numFmtId="171" fontId="23" fillId="0" borderId="0" xfId="7" applyNumberFormat="1" applyFont="1" applyFill="1" applyBorder="1" applyAlignment="1" applyProtection="1">
      <alignment horizontal="center"/>
    </xf>
    <xf numFmtId="0" fontId="23" fillId="0" borderId="0" xfId="6" applyFont="1" applyAlignment="1"/>
    <xf numFmtId="0" fontId="23" fillId="0" borderId="0" xfId="6" applyFont="1" applyAlignment="1">
      <alignment horizontal="right"/>
    </xf>
    <xf numFmtId="0" fontId="23" fillId="0" borderId="0" xfId="6" applyFont="1"/>
    <xf numFmtId="2" fontId="23" fillId="0" borderId="0" xfId="6" applyNumberFormat="1" applyFont="1" applyAlignment="1"/>
    <xf numFmtId="2" fontId="23" fillId="0" borderId="0" xfId="7" applyNumberFormat="1" applyFont="1" applyFill="1" applyBorder="1" applyAlignment="1" applyProtection="1">
      <alignment horizontal="right"/>
    </xf>
    <xf numFmtId="4" fontId="23" fillId="0" borderId="0" xfId="6" applyNumberFormat="1" applyFont="1" applyAlignment="1"/>
    <xf numFmtId="4" fontId="23" fillId="0" borderId="0" xfId="6" applyNumberFormat="1" applyFont="1" applyAlignment="1">
      <alignment horizontal="right"/>
    </xf>
    <xf numFmtId="172" fontId="23" fillId="0" borderId="0" xfId="6" applyNumberFormat="1" applyFont="1" applyAlignment="1">
      <alignment vertical="top"/>
    </xf>
    <xf numFmtId="171" fontId="23" fillId="0" borderId="0" xfId="7" applyNumberFormat="1" applyFont="1" applyFill="1" applyBorder="1" applyAlignment="1" applyProtection="1"/>
    <xf numFmtId="2" fontId="23" fillId="0" borderId="0" xfId="6" applyNumberFormat="1" applyFont="1" applyAlignment="1">
      <alignment horizontal="right"/>
    </xf>
    <xf numFmtId="0" fontId="23" fillId="0" borderId="0" xfId="6" applyFont="1" applyAlignment="1">
      <alignment wrapText="1"/>
    </xf>
    <xf numFmtId="0" fontId="29" fillId="0" borderId="0" xfId="6" applyFont="1"/>
    <xf numFmtId="0" fontId="29" fillId="0" borderId="0" xfId="6" applyFont="1" applyAlignment="1">
      <alignment vertical="top"/>
    </xf>
    <xf numFmtId="0" fontId="29" fillId="0" borderId="0" xfId="6" applyFont="1" applyAlignment="1">
      <alignment vertical="top" wrapText="1"/>
    </xf>
    <xf numFmtId="0" fontId="29" fillId="0" borderId="0" xfId="6" applyFont="1" applyAlignment="1">
      <alignment horizontal="left"/>
    </xf>
    <xf numFmtId="171" fontId="29" fillId="0" borderId="0" xfId="7" applyNumberFormat="1" applyFont="1" applyFill="1" applyBorder="1" applyAlignment="1" applyProtection="1">
      <alignment horizontal="right"/>
    </xf>
    <xf numFmtId="2" fontId="29" fillId="0" borderId="0" xfId="6" applyNumberFormat="1" applyFont="1" applyAlignment="1"/>
    <xf numFmtId="2" fontId="29" fillId="0" borderId="0" xfId="7" applyNumberFormat="1" applyFont="1" applyFill="1" applyBorder="1" applyAlignment="1" applyProtection="1">
      <alignment horizontal="right"/>
    </xf>
    <xf numFmtId="171" fontId="29" fillId="0" borderId="0" xfId="7" applyNumberFormat="1" applyFont="1" applyFill="1" applyBorder="1" applyAlignment="1" applyProtection="1">
      <alignment horizontal="center"/>
    </xf>
    <xf numFmtId="0" fontId="29" fillId="0" borderId="0" xfId="6" applyFont="1" applyAlignment="1"/>
    <xf numFmtId="0" fontId="29" fillId="0" borderId="0" xfId="6" applyFont="1" applyAlignment="1">
      <alignment horizontal="right"/>
    </xf>
    <xf numFmtId="4" fontId="29" fillId="0" borderId="0" xfId="6" applyNumberFormat="1" applyFont="1" applyAlignment="1"/>
    <xf numFmtId="0" fontId="33" fillId="0" borderId="0" xfId="6" applyFont="1" applyAlignment="1">
      <alignment vertical="top"/>
    </xf>
    <xf numFmtId="0" fontId="33" fillId="0" borderId="0" xfId="6" applyFont="1" applyAlignment="1">
      <alignment vertical="top" wrapText="1"/>
    </xf>
    <xf numFmtId="0" fontId="33" fillId="0" borderId="0" xfId="6" applyFont="1" applyAlignment="1">
      <alignment horizontal="left"/>
    </xf>
    <xf numFmtId="171" fontId="0" fillId="0" borderId="0" xfId="7" applyNumberFormat="1" applyFont="1" applyFill="1" applyBorder="1" applyAlignment="1" applyProtection="1">
      <alignment horizontal="center"/>
    </xf>
    <xf numFmtId="0" fontId="33" fillId="0" borderId="0" xfId="6" applyFont="1" applyAlignment="1"/>
    <xf numFmtId="0" fontId="33" fillId="0" borderId="0" xfId="6" applyFont="1" applyAlignment="1">
      <alignment horizontal="right"/>
    </xf>
    <xf numFmtId="0" fontId="33" fillId="0" borderId="0" xfId="6"/>
    <xf numFmtId="4" fontId="29" fillId="0" borderId="0" xfId="6" applyNumberFormat="1" applyFont="1" applyAlignment="1">
      <alignment horizontal="right"/>
    </xf>
    <xf numFmtId="4" fontId="23" fillId="0" borderId="0" xfId="6" applyNumberFormat="1" applyFont="1"/>
    <xf numFmtId="1" fontId="29" fillId="0" borderId="0" xfId="6" applyNumberFormat="1" applyFont="1" applyAlignment="1">
      <alignment vertical="top"/>
    </xf>
    <xf numFmtId="1" fontId="33" fillId="0" borderId="0" xfId="6" applyNumberFormat="1" applyFont="1" applyAlignment="1">
      <alignment vertical="top"/>
    </xf>
    <xf numFmtId="0" fontId="33" fillId="0" borderId="0" xfId="6" applyFont="1"/>
    <xf numFmtId="2" fontId="33" fillId="0" borderId="0" xfId="6" applyNumberFormat="1" applyFont="1" applyAlignment="1"/>
    <xf numFmtId="4" fontId="33" fillId="0" borderId="0" xfId="6" applyNumberFormat="1" applyFont="1" applyAlignment="1">
      <alignment horizontal="right"/>
    </xf>
    <xf numFmtId="0" fontId="34" fillId="0" borderId="0" xfId="6" applyFont="1" applyAlignment="1">
      <alignment vertical="top"/>
    </xf>
    <xf numFmtId="0" fontId="34" fillId="0" borderId="0" xfId="6" applyFont="1" applyAlignment="1">
      <alignment vertical="top" wrapText="1"/>
    </xf>
    <xf numFmtId="0" fontId="34" fillId="0" borderId="0" xfId="6" applyFont="1" applyAlignment="1">
      <alignment horizontal="left"/>
    </xf>
    <xf numFmtId="171" fontId="34" fillId="0" borderId="0" xfId="7" applyNumberFormat="1" applyFont="1" applyFill="1" applyBorder="1" applyAlignment="1" applyProtection="1">
      <alignment horizontal="center"/>
    </xf>
    <xf numFmtId="0" fontId="34" fillId="0" borderId="0" xfId="6" applyFont="1" applyAlignment="1"/>
    <xf numFmtId="0" fontId="34" fillId="0" borderId="0" xfId="6" applyFont="1" applyAlignment="1">
      <alignment horizontal="right"/>
    </xf>
    <xf numFmtId="4" fontId="34" fillId="0" borderId="0" xfId="6" applyNumberFormat="1" applyFont="1" applyAlignment="1"/>
    <xf numFmtId="4" fontId="34" fillId="0" borderId="0" xfId="6" applyNumberFormat="1" applyFont="1" applyAlignment="1">
      <alignment horizontal="right"/>
    </xf>
    <xf numFmtId="2" fontId="23" fillId="0" borderId="0" xfId="7" applyNumberFormat="1" applyFont="1" applyFill="1" applyBorder="1" applyAlignment="1" applyProtection="1"/>
    <xf numFmtId="2" fontId="29" fillId="0" borderId="0" xfId="6" applyNumberFormat="1" applyFont="1" applyAlignment="1">
      <alignment horizontal="right"/>
    </xf>
    <xf numFmtId="172" fontId="29" fillId="0" borderId="0" xfId="6" applyNumberFormat="1" applyFont="1" applyAlignment="1">
      <alignment vertical="top"/>
    </xf>
    <xf numFmtId="170" fontId="37" fillId="0" borderId="0" xfId="7" applyFont="1" applyFill="1" applyBorder="1" applyAlignment="1" applyProtection="1">
      <alignment horizontal="left" wrapText="1"/>
    </xf>
    <xf numFmtId="170" fontId="37" fillId="0" borderId="0" xfId="7" applyFont="1" applyFill="1" applyBorder="1" applyAlignment="1" applyProtection="1">
      <alignment horizontal="center" wrapText="1"/>
    </xf>
    <xf numFmtId="170" fontId="37" fillId="0" borderId="0" xfId="7" applyFont="1" applyFill="1" applyBorder="1" applyAlignment="1" applyProtection="1">
      <alignment wrapText="1"/>
    </xf>
    <xf numFmtId="0" fontId="37" fillId="0" borderId="0" xfId="6" applyFont="1" applyBorder="1" applyAlignment="1">
      <alignment vertical="top" wrapText="1"/>
    </xf>
    <xf numFmtId="172" fontId="29" fillId="0" borderId="0" xfId="6" applyNumberFormat="1" applyFont="1" applyFill="1" applyAlignment="1">
      <alignment vertical="top"/>
    </xf>
    <xf numFmtId="2" fontId="38" fillId="0" borderId="0" xfId="7" applyNumberFormat="1" applyFont="1" applyFill="1" applyBorder="1" applyAlignment="1" applyProtection="1">
      <alignment horizontal="right"/>
    </xf>
    <xf numFmtId="0" fontId="29" fillId="0" borderId="0" xfId="6" applyFont="1" applyFill="1" applyAlignment="1">
      <alignment vertical="top"/>
    </xf>
    <xf numFmtId="2" fontId="29" fillId="0" borderId="0" xfId="7" applyNumberFormat="1" applyFont="1" applyFill="1" applyBorder="1" applyAlignment="1" applyProtection="1"/>
    <xf numFmtId="0" fontId="23" fillId="0" borderId="0" xfId="6" applyFont="1" applyFill="1" applyAlignment="1">
      <alignment vertical="top"/>
    </xf>
    <xf numFmtId="170" fontId="29" fillId="0" borderId="0" xfId="7" applyFont="1" applyFill="1" applyBorder="1" applyAlignment="1" applyProtection="1"/>
    <xf numFmtId="170" fontId="23" fillId="0" borderId="0" xfId="7" applyFont="1" applyFill="1" applyBorder="1" applyAlignment="1" applyProtection="1"/>
    <xf numFmtId="2" fontId="33" fillId="0" borderId="0" xfId="6" applyNumberFormat="1" applyFont="1" applyAlignment="1">
      <alignment horizontal="right"/>
    </xf>
    <xf numFmtId="170" fontId="37" fillId="0" borderId="0" xfId="7" applyFont="1" applyFill="1" applyBorder="1" applyAlignment="1" applyProtection="1">
      <alignment horizontal="right" wrapText="1"/>
    </xf>
    <xf numFmtId="4" fontId="33" fillId="0" borderId="0" xfId="6" applyNumberFormat="1" applyFont="1" applyAlignment="1"/>
    <xf numFmtId="0" fontId="29" fillId="0" borderId="0" xfId="6" applyFont="1" applyAlignment="1">
      <alignment wrapText="1"/>
    </xf>
    <xf numFmtId="0" fontId="36" fillId="0" borderId="0" xfId="6" applyFont="1"/>
    <xf numFmtId="169" fontId="29" fillId="0" borderId="0" xfId="6" applyNumberFormat="1" applyFont="1" applyAlignment="1">
      <alignment horizontal="right"/>
    </xf>
    <xf numFmtId="169" fontId="33" fillId="0" borderId="0" xfId="6" applyNumberFormat="1" applyFont="1" applyAlignment="1">
      <alignment horizontal="right"/>
    </xf>
    <xf numFmtId="4" fontId="33" fillId="0" borderId="0" xfId="6" applyNumberFormat="1" applyAlignment="1"/>
    <xf numFmtId="4" fontId="33" fillId="0" borderId="0" xfId="6" applyNumberFormat="1"/>
    <xf numFmtId="0" fontId="33" fillId="0" borderId="0" xfId="6" applyAlignment="1"/>
    <xf numFmtId="172" fontId="38" fillId="0" borderId="0" xfId="6" applyNumberFormat="1" applyFont="1" applyAlignment="1">
      <alignment vertical="top"/>
    </xf>
    <xf numFmtId="0" fontId="38" fillId="0" borderId="0" xfId="6" applyFont="1" applyAlignment="1">
      <alignment vertical="top" wrapText="1"/>
    </xf>
    <xf numFmtId="0" fontId="38" fillId="0" borderId="0" xfId="6" applyFont="1"/>
    <xf numFmtId="0" fontId="38" fillId="0" borderId="0" xfId="6" applyFont="1" applyAlignment="1"/>
    <xf numFmtId="169" fontId="29" fillId="0" borderId="0" xfId="6" applyNumberFormat="1" applyFont="1"/>
    <xf numFmtId="0" fontId="38" fillId="0" borderId="0" xfId="6" applyFont="1" applyAlignment="1">
      <alignment horizontal="right"/>
    </xf>
    <xf numFmtId="0" fontId="39" fillId="0" borderId="0" xfId="6" applyFont="1" applyBorder="1" applyAlignment="1">
      <alignment vertical="top" wrapText="1"/>
    </xf>
    <xf numFmtId="0" fontId="39" fillId="0" borderId="0" xfId="6" applyFont="1" applyBorder="1" applyAlignment="1">
      <alignment horizontal="left"/>
    </xf>
    <xf numFmtId="0" fontId="39" fillId="0" borderId="0" xfId="6" applyFont="1" applyBorder="1" applyAlignment="1"/>
    <xf numFmtId="173" fontId="39" fillId="0" borderId="0" xfId="6" applyNumberFormat="1" applyFont="1" applyBorder="1" applyAlignment="1">
      <alignment horizontal="right"/>
    </xf>
    <xf numFmtId="0" fontId="23" fillId="0" borderId="0" xfId="6" applyFont="1" applyAlignment="1">
      <alignment horizontal="left" vertical="top" wrapText="1"/>
    </xf>
    <xf numFmtId="0" fontId="38" fillId="0" borderId="0" xfId="6" applyFont="1" applyAlignment="1">
      <alignment vertical="top" wrapText="1" readingOrder="1"/>
    </xf>
    <xf numFmtId="4" fontId="38" fillId="0" borderId="0" xfId="6" applyNumberFormat="1" applyFont="1" applyAlignment="1">
      <alignment horizontal="center"/>
    </xf>
    <xf numFmtId="0" fontId="38" fillId="0" borderId="0" xfId="6" applyFont="1" applyAlignment="1">
      <alignment horizontal="left" vertical="top"/>
    </xf>
    <xf numFmtId="169" fontId="29" fillId="0" borderId="0" xfId="6" applyNumberFormat="1" applyFont="1" applyBorder="1" applyAlignment="1">
      <alignment horizontal="right"/>
    </xf>
    <xf numFmtId="0" fontId="39" fillId="0" borderId="0" xfId="6" applyFont="1"/>
    <xf numFmtId="169" fontId="40" fillId="0" borderId="0" xfId="6" applyNumberFormat="1" applyFont="1" applyBorder="1" applyAlignment="1">
      <alignment horizontal="right"/>
    </xf>
    <xf numFmtId="0" fontId="42" fillId="0" borderId="0" xfId="6" applyNumberFormat="1" applyFont="1" applyFill="1" applyAlignment="1">
      <alignment horizontal="justify" vertical="top" wrapText="1"/>
    </xf>
    <xf numFmtId="0" fontId="41" fillId="0" borderId="0" xfId="6" applyFont="1" applyFill="1" applyBorder="1" applyAlignment="1">
      <alignment horizontal="left"/>
    </xf>
    <xf numFmtId="0" fontId="29" fillId="0" borderId="0" xfId="6" applyFont="1" applyFill="1" applyAlignment="1"/>
    <xf numFmtId="0" fontId="29" fillId="0" borderId="0" xfId="6" applyFont="1" applyFill="1" applyAlignment="1">
      <alignment horizontal="right"/>
    </xf>
    <xf numFmtId="2" fontId="40" fillId="0" borderId="0" xfId="6" applyNumberFormat="1" applyFont="1" applyBorder="1" applyAlignment="1"/>
    <xf numFmtId="4" fontId="40" fillId="0" borderId="0" xfId="6" applyNumberFormat="1" applyFont="1" applyBorder="1" applyAlignment="1">
      <alignment horizontal="right"/>
    </xf>
    <xf numFmtId="4" fontId="33" fillId="0" borderId="0" xfId="6" applyNumberFormat="1" applyAlignment="1">
      <alignment horizontal="center"/>
    </xf>
    <xf numFmtId="4" fontId="23" fillId="0" borderId="0" xfId="6" applyNumberFormat="1" applyFont="1" applyAlignment="1">
      <alignment horizontal="center"/>
    </xf>
    <xf numFmtId="4" fontId="42" fillId="0" borderId="0" xfId="6" applyNumberFormat="1" applyFont="1" applyAlignment="1">
      <alignment horizontal="center"/>
    </xf>
    <xf numFmtId="0" fontId="38" fillId="0" borderId="0" xfId="6" applyFont="1" applyAlignment="1">
      <alignment wrapText="1" readingOrder="1"/>
    </xf>
    <xf numFmtId="4" fontId="38" fillId="0" borderId="0" xfId="6" applyNumberFormat="1" applyFont="1" applyAlignment="1"/>
    <xf numFmtId="4" fontId="23" fillId="0" borderId="0" xfId="6" applyNumberFormat="1" applyFont="1" applyAlignment="1">
      <alignment vertical="top"/>
    </xf>
    <xf numFmtId="4" fontId="23" fillId="0" borderId="0" xfId="6" applyNumberFormat="1" applyFont="1" applyAlignment="1">
      <alignment wrapText="1"/>
    </xf>
    <xf numFmtId="0" fontId="0" fillId="0" borderId="0" xfId="0" applyBorder="1">
      <alignment vertical="top" wrapText="1"/>
    </xf>
    <xf numFmtId="0" fontId="18" fillId="0" borderId="9" xfId="4" applyFont="1" applyBorder="1" applyAlignment="1">
      <alignment horizontal="left"/>
    </xf>
    <xf numFmtId="4" fontId="19" fillId="0" borderId="9" xfId="4" applyNumberFormat="1" applyFont="1" applyBorder="1" applyAlignment="1"/>
    <xf numFmtId="167" fontId="18" fillId="0" borderId="9" xfId="4" applyNumberFormat="1" applyFont="1" applyBorder="1" applyAlignment="1"/>
    <xf numFmtId="49" fontId="0" fillId="0" borderId="10" xfId="0" applyNumberFormat="1" applyFont="1" applyBorder="1" applyAlignment="1">
      <alignment vertical="top" wrapText="1"/>
    </xf>
    <xf numFmtId="0" fontId="0" fillId="0" borderId="6" xfId="0" applyFont="1" applyBorder="1" applyAlignment="1">
      <alignment vertical="top" wrapText="1"/>
    </xf>
    <xf numFmtId="165" fontId="0" fillId="0" borderId="6" xfId="1" applyFont="1" applyBorder="1" applyAlignment="1" applyProtection="1">
      <alignment horizontal="center" vertical="top" wrapText="1"/>
    </xf>
    <xf numFmtId="165" fontId="0" fillId="0" borderId="6" xfId="1" applyFont="1" applyBorder="1" applyAlignment="1" applyProtection="1">
      <alignment vertical="top" wrapText="1"/>
    </xf>
    <xf numFmtId="164" fontId="0" fillId="0" borderId="6" xfId="2" applyFont="1" applyBorder="1" applyAlignment="1" applyProtection="1">
      <alignment vertical="top" wrapText="1"/>
    </xf>
    <xf numFmtId="164" fontId="0" fillId="0" borderId="6" xfId="0" applyNumberFormat="1" applyFont="1" applyBorder="1" applyAlignment="1">
      <alignment vertical="top" wrapText="1"/>
    </xf>
    <xf numFmtId="49" fontId="0" fillId="0" borderId="10" xfId="0" applyNumberFormat="1" applyFont="1" applyBorder="1">
      <alignment vertical="top" wrapText="1"/>
    </xf>
    <xf numFmtId="0" fontId="1" fillId="0" borderId="0" xfId="4" applyFont="1" applyAlignment="1"/>
    <xf numFmtId="164" fontId="0" fillId="0" borderId="6" xfId="0" applyNumberFormat="1" applyBorder="1" applyAlignment="1">
      <alignment vertical="top" wrapText="1"/>
    </xf>
    <xf numFmtId="49" fontId="0" fillId="0" borderId="11" xfId="0" applyNumberFormat="1" applyFont="1" applyBorder="1" applyAlignment="1">
      <alignment vertical="top" wrapText="1"/>
    </xf>
    <xf numFmtId="0" fontId="21" fillId="0" borderId="9" xfId="0" applyFont="1" applyBorder="1" applyAlignment="1">
      <alignment vertical="top" wrapText="1"/>
    </xf>
    <xf numFmtId="165" fontId="0" fillId="0" borderId="9" xfId="1" applyFont="1" applyBorder="1" applyAlignment="1" applyProtection="1">
      <alignment horizontal="center" vertical="top" wrapText="1"/>
    </xf>
    <xf numFmtId="165" fontId="0" fillId="0" borderId="9" xfId="1" applyFont="1" applyBorder="1" applyAlignment="1" applyProtection="1">
      <alignment vertical="top" wrapText="1"/>
    </xf>
    <xf numFmtId="164" fontId="0" fillId="0" borderId="9" xfId="2" applyFont="1" applyBorder="1" applyAlignment="1" applyProtection="1">
      <alignment vertical="top" wrapText="1"/>
    </xf>
    <xf numFmtId="164" fontId="0" fillId="0" borderId="9" xfId="0" applyNumberFormat="1" applyBorder="1" applyAlignment="1">
      <alignment vertical="top" wrapText="1"/>
    </xf>
    <xf numFmtId="0" fontId="21" fillId="0" borderId="9" xfId="0" applyFont="1" applyBorder="1">
      <alignment vertical="top" wrapText="1"/>
    </xf>
    <xf numFmtId="164" fontId="0" fillId="0" borderId="0" xfId="0" applyNumberFormat="1" applyBorder="1" applyAlignment="1">
      <alignment vertical="top" wrapText="1"/>
    </xf>
    <xf numFmtId="49" fontId="0" fillId="0" borderId="0" xfId="0" applyNumberFormat="1" applyFont="1" applyBorder="1" applyAlignment="1">
      <alignment vertical="top" wrapText="1"/>
    </xf>
    <xf numFmtId="49" fontId="0" fillId="0" borderId="9" xfId="0" applyNumberFormat="1" applyFont="1" applyBorder="1" applyAlignment="1">
      <alignment vertical="top" wrapText="1"/>
    </xf>
    <xf numFmtId="164" fontId="0" fillId="0" borderId="9" xfId="0" applyNumberFormat="1" applyFont="1" applyBorder="1" applyAlignment="1">
      <alignment vertical="top" wrapText="1"/>
    </xf>
    <xf numFmtId="49" fontId="0" fillId="0" borderId="11" xfId="0" applyNumberFormat="1" applyFont="1" applyBorder="1">
      <alignment vertical="top" wrapText="1"/>
    </xf>
    <xf numFmtId="49" fontId="0" fillId="0" borderId="0" xfId="0" applyNumberFormat="1" applyFont="1" applyBorder="1">
      <alignment vertical="top" wrapText="1"/>
    </xf>
    <xf numFmtId="0" fontId="23" fillId="0" borderId="6" xfId="5" applyBorder="1"/>
    <xf numFmtId="0" fontId="25" fillId="0" borderId="6" xfId="5" applyFont="1" applyBorder="1" applyAlignment="1">
      <alignment horizontal="center" vertical="center" wrapText="1"/>
    </xf>
    <xf numFmtId="0" fontId="26" fillId="0" borderId="6" xfId="5" applyFont="1" applyBorder="1" applyAlignment="1">
      <alignment horizontal="left" vertical="center" wrapText="1" indent="1"/>
    </xf>
    <xf numFmtId="0" fontId="26" fillId="0" borderId="6" xfId="5" applyFont="1" applyBorder="1" applyAlignment="1">
      <alignment horizontal="center" vertical="center" wrapText="1"/>
    </xf>
    <xf numFmtId="4" fontId="26" fillId="0" borderId="6" xfId="5" applyNumberFormat="1" applyFont="1" applyBorder="1" applyAlignment="1">
      <alignment horizontal="right" vertical="center" wrapText="1"/>
    </xf>
    <xf numFmtId="0" fontId="23" fillId="0" borderId="9" xfId="5" applyBorder="1"/>
    <xf numFmtId="0" fontId="25" fillId="0" borderId="9" xfId="5" applyFont="1" applyBorder="1" applyAlignment="1">
      <alignment horizontal="center" vertical="center"/>
    </xf>
    <xf numFmtId="0" fontId="25" fillId="0" borderId="9" xfId="5" applyFont="1" applyBorder="1" applyAlignment="1">
      <alignment horizontal="left" vertical="center"/>
    </xf>
    <xf numFmtId="0" fontId="26" fillId="0" borderId="9" xfId="5" applyFont="1" applyBorder="1" applyAlignment="1">
      <alignment horizontal="center" vertical="center"/>
    </xf>
    <xf numFmtId="0" fontId="26" fillId="0" borderId="6" xfId="5" applyFont="1" applyBorder="1" applyAlignment="1">
      <alignment horizontal="right" vertical="center" wrapText="1"/>
    </xf>
    <xf numFmtId="0" fontId="10" fillId="0" borderId="0" xfId="0" applyFont="1" applyBorder="1" applyProtection="1">
      <alignment vertical="top" wrapText="1"/>
    </xf>
    <xf numFmtId="0" fontId="29" fillId="0" borderId="0" xfId="5" applyFont="1" applyBorder="1" applyAlignment="1">
      <alignment horizontal="justify" vertical="center"/>
    </xf>
    <xf numFmtId="0" fontId="43" fillId="0" borderId="0" xfId="6" applyFont="1" applyAlignment="1">
      <alignment horizontal="left" vertical="top" wrapText="1"/>
    </xf>
    <xf numFmtId="0" fontId="23" fillId="0" borderId="0" xfId="6" applyFont="1" applyAlignment="1">
      <alignment horizontal="justify" vertical="top" wrapText="1"/>
    </xf>
    <xf numFmtId="0" fontId="36" fillId="0" borderId="0" xfId="6" applyFont="1" applyAlignment="1">
      <alignment vertical="top" wrapText="1"/>
    </xf>
    <xf numFmtId="0" fontId="29" fillId="0" borderId="6" xfId="6" applyFont="1" applyBorder="1" applyAlignment="1">
      <alignment vertical="top" wrapText="1"/>
    </xf>
    <xf numFmtId="0" fontId="29" fillId="0" borderId="6" xfId="6" applyFont="1" applyBorder="1"/>
    <xf numFmtId="171" fontId="29" fillId="0" borderId="6" xfId="7" applyNumberFormat="1" applyFont="1" applyFill="1" applyBorder="1" applyAlignment="1" applyProtection="1">
      <alignment horizontal="center"/>
    </xf>
    <xf numFmtId="4" fontId="29" fillId="0" borderId="6" xfId="6" applyNumberFormat="1" applyFont="1" applyBorder="1" applyAlignment="1"/>
    <xf numFmtId="2" fontId="29" fillId="0" borderId="6" xfId="7" applyNumberFormat="1" applyFont="1" applyFill="1" applyBorder="1" applyAlignment="1" applyProtection="1">
      <alignment horizontal="right"/>
    </xf>
    <xf numFmtId="0" fontId="36" fillId="0" borderId="0" xfId="6" applyFont="1" applyBorder="1" applyAlignment="1">
      <alignment wrapText="1"/>
    </xf>
    <xf numFmtId="0" fontId="36" fillId="0" borderId="9" xfId="6" applyFont="1" applyBorder="1" applyAlignment="1">
      <alignment wrapText="1"/>
    </xf>
    <xf numFmtId="0" fontId="39" fillId="0" borderId="9" xfId="6" applyFont="1" applyBorder="1" applyAlignment="1">
      <alignment horizontal="left"/>
    </xf>
    <xf numFmtId="0" fontId="39" fillId="0" borderId="9" xfId="6" applyFont="1" applyBorder="1" applyAlignment="1"/>
    <xf numFmtId="173" fontId="39" fillId="0" borderId="9" xfId="6" applyNumberFormat="1" applyFont="1" applyBorder="1" applyAlignment="1">
      <alignment horizontal="right"/>
    </xf>
    <xf numFmtId="171" fontId="29" fillId="0" borderId="9" xfId="7" applyNumberFormat="1" applyFont="1" applyFill="1" applyBorder="1" applyAlignment="1" applyProtection="1">
      <alignment horizontal="center"/>
    </xf>
    <xf numFmtId="0" fontId="29" fillId="0" borderId="6" xfId="6" applyFont="1" applyFill="1" applyBorder="1" applyAlignment="1">
      <alignment vertical="top"/>
    </xf>
    <xf numFmtId="0" fontId="23" fillId="0" borderId="6" xfId="6" applyFont="1" applyBorder="1" applyAlignment="1">
      <alignment horizontal="left"/>
    </xf>
    <xf numFmtId="2" fontId="29" fillId="0" borderId="6" xfId="6" applyNumberFormat="1" applyFont="1" applyBorder="1" applyAlignment="1"/>
    <xf numFmtId="4" fontId="29" fillId="0" borderId="6" xfId="6" applyNumberFormat="1" applyFont="1" applyBorder="1" applyAlignment="1">
      <alignment horizontal="right"/>
    </xf>
    <xf numFmtId="0" fontId="29" fillId="0" borderId="9" xfId="6" applyFont="1" applyFill="1" applyBorder="1" applyAlignment="1">
      <alignment vertical="top"/>
    </xf>
    <xf numFmtId="169" fontId="40" fillId="0" borderId="9" xfId="6" applyNumberFormat="1" applyFont="1" applyBorder="1" applyAlignment="1">
      <alignment horizontal="right"/>
    </xf>
    <xf numFmtId="0" fontId="36" fillId="0" borderId="0" xfId="6" applyFont="1" applyFill="1" applyAlignment="1">
      <alignment vertical="top"/>
    </xf>
    <xf numFmtId="0" fontId="35" fillId="0" borderId="0" xfId="6" applyFont="1" applyAlignment="1">
      <alignment vertical="top" wrapText="1"/>
    </xf>
    <xf numFmtId="0" fontId="23" fillId="0" borderId="9" xfId="6" applyFont="1" applyBorder="1" applyAlignment="1">
      <alignment horizontal="left"/>
    </xf>
    <xf numFmtId="0" fontId="23" fillId="0" borderId="6" xfId="6" applyFont="1" applyBorder="1" applyAlignment="1"/>
    <xf numFmtId="2" fontId="23" fillId="0" borderId="6" xfId="7" applyNumberFormat="1" applyFont="1" applyFill="1" applyBorder="1" applyAlignment="1" applyProtection="1">
      <alignment horizontal="right"/>
    </xf>
    <xf numFmtId="0" fontId="29" fillId="0" borderId="0" xfId="6" applyFont="1" applyFill="1" applyBorder="1" applyAlignment="1">
      <alignment vertical="top"/>
    </xf>
    <xf numFmtId="0" fontId="29" fillId="0" borderId="0" xfId="6" applyFont="1" applyBorder="1" applyAlignment="1">
      <alignment vertical="top" wrapText="1"/>
    </xf>
    <xf numFmtId="0" fontId="23" fillId="0" borderId="0" xfId="6" applyFont="1" applyBorder="1" applyAlignment="1">
      <alignment horizontal="left"/>
    </xf>
    <xf numFmtId="4" fontId="42" fillId="0" borderId="0" xfId="6" applyNumberFormat="1" applyFont="1" applyBorder="1" applyAlignment="1">
      <alignment horizontal="center"/>
    </xf>
    <xf numFmtId="4" fontId="23" fillId="0" borderId="6" xfId="6" applyNumberFormat="1" applyFont="1" applyBorder="1" applyAlignment="1">
      <alignment horizontal="center"/>
    </xf>
    <xf numFmtId="4" fontId="38" fillId="0" borderId="6" xfId="6" applyNumberFormat="1" applyFont="1" applyBorder="1" applyAlignment="1">
      <alignment horizontal="center"/>
    </xf>
    <xf numFmtId="2" fontId="40" fillId="0" borderId="9" xfId="6" applyNumberFormat="1" applyFont="1" applyBorder="1" applyAlignment="1"/>
    <xf numFmtId="4" fontId="40" fillId="0" borderId="9" xfId="6" applyNumberFormat="1" applyFont="1" applyBorder="1" applyAlignment="1">
      <alignment horizontal="right"/>
    </xf>
    <xf numFmtId="49" fontId="0" fillId="0" borderId="1" xfId="0" applyNumberFormat="1" applyFont="1" applyFill="1" applyBorder="1" applyAlignment="1">
      <alignment vertical="top" wrapText="1"/>
    </xf>
    <xf numFmtId="0" fontId="0" fillId="0" borderId="0" xfId="0" applyFont="1" applyFill="1" applyAlignment="1">
      <alignment vertical="top" wrapText="1"/>
    </xf>
    <xf numFmtId="165" fontId="0" fillId="0" borderId="0" xfId="1" applyFont="1" applyFill="1" applyBorder="1" applyAlignment="1" applyProtection="1">
      <alignment horizontal="center" vertical="top" wrapText="1"/>
    </xf>
    <xf numFmtId="165" fontId="0" fillId="0" borderId="0" xfId="1" applyFont="1" applyFill="1" applyBorder="1" applyAlignment="1" applyProtection="1">
      <alignment vertical="top" wrapText="1"/>
    </xf>
    <xf numFmtId="164" fontId="0" fillId="0" borderId="0" xfId="2" applyFont="1" applyFill="1" applyBorder="1" applyAlignment="1" applyProtection="1">
      <alignment vertical="top" wrapText="1"/>
    </xf>
    <xf numFmtId="164" fontId="0" fillId="0" borderId="0" xfId="0" applyNumberFormat="1" applyFont="1" applyFill="1" applyAlignment="1">
      <alignment vertical="top" wrapText="1"/>
    </xf>
    <xf numFmtId="0" fontId="0" fillId="0" borderId="0" xfId="0" applyFill="1">
      <alignment vertical="top" wrapText="1"/>
    </xf>
    <xf numFmtId="0" fontId="3" fillId="0" borderId="0" xfId="4" applyFont="1" applyBorder="1" applyAlignment="1">
      <alignment wrapText="1"/>
    </xf>
    <xf numFmtId="0" fontId="44" fillId="0" borderId="0" xfId="4" applyFont="1" applyAlignment="1">
      <alignment horizontal="center"/>
    </xf>
    <xf numFmtId="0" fontId="0" fillId="0" borderId="8" xfId="0" applyBorder="1">
      <alignment vertical="top" wrapText="1"/>
    </xf>
    <xf numFmtId="0" fontId="9" fillId="0" borderId="8" xfId="4" applyFont="1" applyBorder="1" applyAlignment="1">
      <alignment horizontal="left"/>
    </xf>
    <xf numFmtId="4" fontId="16" fillId="0" borderId="8" xfId="4" applyNumberFormat="1" applyFont="1" applyBorder="1" applyAlignment="1" applyProtection="1">
      <alignment horizontal="right"/>
    </xf>
    <xf numFmtId="167" fontId="9" fillId="0" borderId="8" xfId="4" applyNumberFormat="1" applyFont="1" applyBorder="1" applyAlignment="1"/>
    <xf numFmtId="0" fontId="0" fillId="0" borderId="6" xfId="0" applyBorder="1">
      <alignment vertical="top" wrapText="1"/>
    </xf>
    <xf numFmtId="0" fontId="0" fillId="0" borderId="9" xfId="0" applyBorder="1">
      <alignment vertical="top" wrapText="1"/>
    </xf>
    <xf numFmtId="0" fontId="45" fillId="0" borderId="6" xfId="0" applyFont="1" applyBorder="1" applyAlignment="1">
      <alignment horizontal="left" vertical="center" wrapText="1"/>
    </xf>
    <xf numFmtId="0" fontId="45" fillId="0" borderId="6" xfId="0" applyFont="1" applyBorder="1" applyAlignment="1">
      <alignment horizontal="right" vertical="center" wrapText="1"/>
    </xf>
    <xf numFmtId="0" fontId="3" fillId="0" borderId="0" xfId="4" applyFont="1" applyBorder="1" applyAlignment="1">
      <alignment horizontal="center" wrapText="1"/>
    </xf>
    <xf numFmtId="0" fontId="44" fillId="0" borderId="0" xfId="4" applyFont="1" applyAlignment="1">
      <alignment horizontal="center"/>
    </xf>
    <xf numFmtId="0" fontId="1" fillId="0" borderId="0" xfId="4" applyFont="1" applyAlignment="1">
      <alignment horizontal="left" vertical="top" wrapText="1"/>
    </xf>
    <xf numFmtId="0" fontId="13" fillId="0" borderId="0" xfId="4" applyFont="1" applyAlignment="1">
      <alignment horizontal="justify" vertical="top" wrapText="1"/>
    </xf>
    <xf numFmtId="0" fontId="1" fillId="0" borderId="0" xfId="4" applyFont="1" applyAlignment="1">
      <alignment horizontal="left" wrapText="1"/>
    </xf>
    <xf numFmtId="0" fontId="13" fillId="0" borderId="0" xfId="4" applyFont="1" applyAlignment="1">
      <alignment horizontal="left" vertical="top" wrapText="1"/>
    </xf>
    <xf numFmtId="0" fontId="1" fillId="0" borderId="0" xfId="4" applyFont="1" applyAlignment="1"/>
    <xf numFmtId="0" fontId="1" fillId="0" borderId="0" xfId="4" applyFont="1">
      <alignment vertical="top" wrapText="1"/>
    </xf>
    <xf numFmtId="3" fontId="1" fillId="0" borderId="0" xfId="4" applyNumberFormat="1" applyFont="1" applyAlignment="1">
      <alignment horizontal="left" vertical="top" wrapText="1"/>
    </xf>
    <xf numFmtId="0" fontId="11" fillId="0" borderId="0" xfId="4" applyFont="1" applyAlignment="1">
      <alignment horizontal="justify" vertical="top" wrapText="1"/>
    </xf>
    <xf numFmtId="0" fontId="15" fillId="0" borderId="0" xfId="4" applyFont="1" applyAlignment="1">
      <alignment horizontal="center" vertical="center" wrapText="1"/>
    </xf>
    <xf numFmtId="0" fontId="26" fillId="0" borderId="0" xfId="5" applyFont="1" applyAlignment="1">
      <alignment horizontal="left" vertical="center" wrapText="1"/>
    </xf>
    <xf numFmtId="169" fontId="24" fillId="0" borderId="0" xfId="5" applyNumberFormat="1" applyFont="1" applyAlignment="1">
      <alignment horizontal="left" vertical="center"/>
    </xf>
    <xf numFmtId="169" fontId="24" fillId="0" borderId="0" xfId="5" applyNumberFormat="1" applyFont="1" applyAlignment="1">
      <alignment horizontal="center" vertical="center"/>
    </xf>
    <xf numFmtId="4" fontId="25" fillId="0" borderId="9" xfId="5" applyNumberFormat="1" applyFont="1" applyBorder="1" applyAlignment="1">
      <alignment horizontal="right" vertical="center"/>
    </xf>
    <xf numFmtId="169" fontId="25" fillId="0" borderId="0" xfId="5" applyNumberFormat="1" applyFont="1" applyAlignment="1">
      <alignment horizontal="left" vertical="center"/>
    </xf>
    <xf numFmtId="0" fontId="23" fillId="0" borderId="0" xfId="6" applyFont="1" applyAlignment="1">
      <alignment horizontal="justify" vertical="top" wrapText="1"/>
    </xf>
  </cellXfs>
  <cellStyles count="8">
    <cellStyle name="Navadno" xfId="0" builtinId="0"/>
    <cellStyle name="Navadno 2" xfId="5"/>
    <cellStyle name="Navadno 3" xfId="6"/>
    <cellStyle name="Odstotek" xfId="3" builtinId="5"/>
    <cellStyle name="Pojasnjevalno besedilo" xfId="4" builtinId="53" customBuiltin="1"/>
    <cellStyle name="Valuta" xfId="2" builtinId="4"/>
    <cellStyle name="Vejica" xfId="1" builtinId="3"/>
    <cellStyle name="Vejica 2" xfId="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CDE5"/>
  </sheetPr>
  <dimension ref="A1:AMK25"/>
  <sheetViews>
    <sheetView tabSelected="1" view="pageBreakPreview" zoomScale="110" zoomScaleNormal="100" zoomScaleSheetLayoutView="110" zoomScalePageLayoutView="110" workbookViewId="0">
      <selection activeCell="D16" sqref="D16"/>
    </sheetView>
  </sheetViews>
  <sheetFormatPr defaultRowHeight="15" x14ac:dyDescent="0.2"/>
  <cols>
    <col min="1" max="1" width="6" style="1" customWidth="1"/>
    <col min="2" max="2" width="32.85546875" style="1" customWidth="1"/>
    <col min="3" max="3" width="7.85546875" style="1" customWidth="1"/>
    <col min="4" max="4" width="22.7109375" style="1" customWidth="1"/>
    <col min="5" max="5" width="2.85546875" style="1" customWidth="1"/>
    <col min="6" max="6" width="16.28515625" style="2" hidden="1" customWidth="1"/>
    <col min="7" max="7" width="26.140625" style="3" customWidth="1"/>
    <col min="8" max="1025" width="9.140625" style="1" customWidth="1"/>
  </cols>
  <sheetData>
    <row r="1" spans="1:1025" ht="93" customHeight="1" x14ac:dyDescent="0.45">
      <c r="A1" s="338" t="s">
        <v>987</v>
      </c>
      <c r="B1" s="338"/>
      <c r="C1" s="338"/>
      <c r="D1" s="338"/>
      <c r="E1" s="338"/>
      <c r="F1" s="338"/>
      <c r="G1" s="328"/>
    </row>
    <row r="2" spans="1:1025" ht="15" hidden="1" customHeight="1" x14ac:dyDescent="0.45">
      <c r="A2" s="328"/>
      <c r="B2" s="328"/>
      <c r="C2" s="328"/>
      <c r="D2" s="328"/>
      <c r="E2" s="328"/>
      <c r="F2" s="328"/>
      <c r="G2" s="328"/>
    </row>
    <row r="3" spans="1:1025" s="6" customFormat="1" ht="28.5" hidden="1" customHeight="1" x14ac:dyDescent="0.45">
      <c r="A3" s="328"/>
      <c r="B3" s="328"/>
      <c r="C3" s="328"/>
      <c r="D3" s="328"/>
      <c r="E3" s="328"/>
      <c r="F3" s="328"/>
      <c r="G3" s="328"/>
      <c r="H3" s="4"/>
      <c r="I3" s="5"/>
      <c r="J3" s="5"/>
      <c r="K3" s="4"/>
    </row>
    <row r="4" spans="1:1025" ht="12.75" hidden="1" customHeight="1" x14ac:dyDescent="0.45">
      <c r="A4" s="328"/>
      <c r="B4" s="328"/>
      <c r="C4" s="328"/>
      <c r="D4" s="328"/>
      <c r="E4" s="328"/>
      <c r="F4" s="328"/>
      <c r="G4" s="328"/>
      <c r="H4" s="7"/>
      <c r="I4" s="8"/>
      <c r="J4" s="8"/>
      <c r="K4" s="7"/>
    </row>
    <row r="5" spans="1:1025" ht="12.75" hidden="1" customHeight="1" x14ac:dyDescent="0.45">
      <c r="A5" s="328"/>
      <c r="B5" s="328"/>
      <c r="C5" s="328"/>
      <c r="D5" s="328"/>
      <c r="E5" s="328"/>
      <c r="F5" s="328"/>
      <c r="G5" s="328"/>
      <c r="H5" s="7"/>
      <c r="I5" s="8"/>
      <c r="J5" s="8"/>
      <c r="K5" s="7"/>
    </row>
    <row r="6" spans="1:1025" ht="12.75" hidden="1" customHeight="1" x14ac:dyDescent="0.45">
      <c r="A6" s="328"/>
      <c r="B6" s="328"/>
      <c r="C6" s="328"/>
      <c r="D6" s="328"/>
      <c r="E6" s="328"/>
      <c r="F6" s="328"/>
      <c r="G6" s="328"/>
      <c r="H6" s="9"/>
      <c r="I6" s="8"/>
      <c r="J6" s="8"/>
      <c r="K6" s="7"/>
    </row>
    <row r="7" spans="1:1025" s="13" customFormat="1" ht="21" hidden="1" customHeight="1" x14ac:dyDescent="0.45">
      <c r="A7" s="328"/>
      <c r="B7" s="328"/>
      <c r="C7" s="328"/>
      <c r="D7" s="328"/>
      <c r="E7" s="328"/>
      <c r="F7" s="328"/>
      <c r="G7" s="328"/>
      <c r="H7" s="10"/>
      <c r="I7" s="11"/>
      <c r="J7" s="11"/>
      <c r="K7" s="12"/>
    </row>
    <row r="8" spans="1:1025" x14ac:dyDescent="0.2">
      <c r="A8" s="14"/>
      <c r="B8" s="3"/>
      <c r="C8" s="3"/>
      <c r="D8" s="3"/>
      <c r="E8" s="14"/>
      <c r="F8" s="15"/>
      <c r="G8" s="16"/>
      <c r="H8" s="17"/>
      <c r="I8" s="18"/>
      <c r="J8" s="18"/>
      <c r="K8" s="19"/>
    </row>
    <row r="9" spans="1:1025" ht="22.5" customHeight="1" x14ac:dyDescent="0.25">
      <c r="A9" s="339" t="s">
        <v>988</v>
      </c>
      <c r="B9" s="339"/>
      <c r="C9" s="339"/>
      <c r="D9" s="339"/>
      <c r="E9" s="339"/>
      <c r="F9" s="339"/>
    </row>
    <row r="10" spans="1:1025" s="73" customFormat="1" ht="22.5" customHeight="1" x14ac:dyDescent="0.25">
      <c r="A10" s="329"/>
      <c r="B10" s="329"/>
      <c r="C10" s="329"/>
      <c r="D10" s="329"/>
      <c r="E10" s="329"/>
      <c r="F10" s="329"/>
      <c r="G10" s="52"/>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c r="JC10" s="261"/>
      <c r="JD10" s="261"/>
      <c r="JE10" s="261"/>
      <c r="JF10" s="261"/>
      <c r="JG10" s="261"/>
      <c r="JH10" s="261"/>
      <c r="JI10" s="261"/>
      <c r="JJ10" s="261"/>
      <c r="JK10" s="261"/>
      <c r="JL10" s="261"/>
      <c r="JM10" s="261"/>
      <c r="JN10" s="261"/>
      <c r="JO10" s="261"/>
      <c r="JP10" s="261"/>
      <c r="JQ10" s="261"/>
      <c r="JR10" s="261"/>
      <c r="JS10" s="261"/>
      <c r="JT10" s="261"/>
      <c r="JU10" s="261"/>
      <c r="JV10" s="261"/>
      <c r="JW10" s="261"/>
      <c r="JX10" s="261"/>
      <c r="JY10" s="261"/>
      <c r="JZ10" s="261"/>
      <c r="KA10" s="261"/>
      <c r="KB10" s="261"/>
      <c r="KC10" s="261"/>
      <c r="KD10" s="261"/>
      <c r="KE10" s="261"/>
      <c r="KF10" s="261"/>
      <c r="KG10" s="261"/>
      <c r="KH10" s="261"/>
      <c r="KI10" s="261"/>
      <c r="KJ10" s="261"/>
      <c r="KK10" s="261"/>
      <c r="KL10" s="261"/>
      <c r="KM10" s="261"/>
      <c r="KN10" s="261"/>
      <c r="KO10" s="261"/>
      <c r="KP10" s="261"/>
      <c r="KQ10" s="261"/>
      <c r="KR10" s="261"/>
      <c r="KS10" s="261"/>
      <c r="KT10" s="261"/>
      <c r="KU10" s="261"/>
      <c r="KV10" s="261"/>
      <c r="KW10" s="261"/>
      <c r="KX10" s="261"/>
      <c r="KY10" s="261"/>
      <c r="KZ10" s="261"/>
      <c r="LA10" s="261"/>
      <c r="LB10" s="261"/>
      <c r="LC10" s="261"/>
      <c r="LD10" s="261"/>
      <c r="LE10" s="261"/>
      <c r="LF10" s="261"/>
      <c r="LG10" s="261"/>
      <c r="LH10" s="261"/>
      <c r="LI10" s="261"/>
      <c r="LJ10" s="261"/>
      <c r="LK10" s="261"/>
      <c r="LL10" s="261"/>
      <c r="LM10" s="261"/>
      <c r="LN10" s="261"/>
      <c r="LO10" s="261"/>
      <c r="LP10" s="261"/>
      <c r="LQ10" s="261"/>
      <c r="LR10" s="261"/>
      <c r="LS10" s="261"/>
      <c r="LT10" s="261"/>
      <c r="LU10" s="261"/>
      <c r="LV10" s="261"/>
      <c r="LW10" s="261"/>
      <c r="LX10" s="261"/>
      <c r="LY10" s="261"/>
      <c r="LZ10" s="261"/>
      <c r="MA10" s="261"/>
      <c r="MB10" s="261"/>
      <c r="MC10" s="261"/>
      <c r="MD10" s="261"/>
      <c r="ME10" s="261"/>
      <c r="MF10" s="261"/>
      <c r="MG10" s="261"/>
      <c r="MH10" s="261"/>
      <c r="MI10" s="261"/>
      <c r="MJ10" s="261"/>
      <c r="MK10" s="261"/>
      <c r="ML10" s="261"/>
      <c r="MM10" s="261"/>
      <c r="MN10" s="261"/>
      <c r="MO10" s="261"/>
      <c r="MP10" s="261"/>
      <c r="MQ10" s="261"/>
      <c r="MR10" s="261"/>
      <c r="MS10" s="261"/>
      <c r="MT10" s="261"/>
      <c r="MU10" s="261"/>
      <c r="MV10" s="261"/>
      <c r="MW10" s="261"/>
      <c r="MX10" s="261"/>
      <c r="MY10" s="261"/>
      <c r="MZ10" s="261"/>
      <c r="NA10" s="261"/>
      <c r="NB10" s="261"/>
      <c r="NC10" s="261"/>
      <c r="ND10" s="261"/>
      <c r="NE10" s="261"/>
      <c r="NF10" s="261"/>
      <c r="NG10" s="261"/>
      <c r="NH10" s="261"/>
      <c r="NI10" s="261"/>
      <c r="NJ10" s="261"/>
      <c r="NK10" s="261"/>
      <c r="NL10" s="261"/>
      <c r="NM10" s="261"/>
      <c r="NN10" s="261"/>
      <c r="NO10" s="261"/>
      <c r="NP10" s="261"/>
      <c r="NQ10" s="261"/>
      <c r="NR10" s="261"/>
      <c r="NS10" s="261"/>
      <c r="NT10" s="261"/>
      <c r="NU10" s="261"/>
      <c r="NV10" s="261"/>
      <c r="NW10" s="261"/>
      <c r="NX10" s="261"/>
      <c r="NY10" s="261"/>
      <c r="NZ10" s="261"/>
      <c r="OA10" s="261"/>
      <c r="OB10" s="261"/>
      <c r="OC10" s="261"/>
      <c r="OD10" s="261"/>
      <c r="OE10" s="261"/>
      <c r="OF10" s="261"/>
      <c r="OG10" s="261"/>
      <c r="OH10" s="261"/>
      <c r="OI10" s="261"/>
      <c r="OJ10" s="261"/>
      <c r="OK10" s="261"/>
      <c r="OL10" s="261"/>
      <c r="OM10" s="261"/>
      <c r="ON10" s="261"/>
      <c r="OO10" s="261"/>
      <c r="OP10" s="261"/>
      <c r="OQ10" s="261"/>
      <c r="OR10" s="261"/>
      <c r="OS10" s="261"/>
      <c r="OT10" s="261"/>
      <c r="OU10" s="261"/>
      <c r="OV10" s="261"/>
      <c r="OW10" s="261"/>
      <c r="OX10" s="261"/>
      <c r="OY10" s="261"/>
      <c r="OZ10" s="261"/>
      <c r="PA10" s="261"/>
      <c r="PB10" s="261"/>
      <c r="PC10" s="261"/>
      <c r="PD10" s="261"/>
      <c r="PE10" s="261"/>
      <c r="PF10" s="261"/>
      <c r="PG10" s="261"/>
      <c r="PH10" s="261"/>
      <c r="PI10" s="261"/>
      <c r="PJ10" s="261"/>
      <c r="PK10" s="261"/>
      <c r="PL10" s="261"/>
      <c r="PM10" s="261"/>
      <c r="PN10" s="261"/>
      <c r="PO10" s="261"/>
      <c r="PP10" s="261"/>
      <c r="PQ10" s="261"/>
      <c r="PR10" s="261"/>
      <c r="PS10" s="261"/>
      <c r="PT10" s="261"/>
      <c r="PU10" s="261"/>
      <c r="PV10" s="261"/>
      <c r="PW10" s="261"/>
      <c r="PX10" s="261"/>
      <c r="PY10" s="261"/>
      <c r="PZ10" s="261"/>
      <c r="QA10" s="261"/>
      <c r="QB10" s="261"/>
      <c r="QC10" s="261"/>
      <c r="QD10" s="261"/>
      <c r="QE10" s="261"/>
      <c r="QF10" s="261"/>
      <c r="QG10" s="261"/>
      <c r="QH10" s="261"/>
      <c r="QI10" s="261"/>
      <c r="QJ10" s="261"/>
      <c r="QK10" s="261"/>
      <c r="QL10" s="261"/>
      <c r="QM10" s="261"/>
      <c r="QN10" s="261"/>
      <c r="QO10" s="261"/>
      <c r="QP10" s="261"/>
      <c r="QQ10" s="261"/>
      <c r="QR10" s="261"/>
      <c r="QS10" s="261"/>
      <c r="QT10" s="261"/>
      <c r="QU10" s="261"/>
      <c r="QV10" s="261"/>
      <c r="QW10" s="261"/>
      <c r="QX10" s="261"/>
      <c r="QY10" s="261"/>
      <c r="QZ10" s="261"/>
      <c r="RA10" s="261"/>
      <c r="RB10" s="261"/>
      <c r="RC10" s="261"/>
      <c r="RD10" s="261"/>
      <c r="RE10" s="261"/>
      <c r="RF10" s="261"/>
      <c r="RG10" s="261"/>
      <c r="RH10" s="261"/>
      <c r="RI10" s="261"/>
      <c r="RJ10" s="261"/>
      <c r="RK10" s="261"/>
      <c r="RL10" s="261"/>
      <c r="RM10" s="261"/>
      <c r="RN10" s="261"/>
      <c r="RO10" s="261"/>
      <c r="RP10" s="261"/>
      <c r="RQ10" s="261"/>
      <c r="RR10" s="261"/>
      <c r="RS10" s="261"/>
      <c r="RT10" s="261"/>
      <c r="RU10" s="261"/>
      <c r="RV10" s="261"/>
      <c r="RW10" s="261"/>
      <c r="RX10" s="261"/>
      <c r="RY10" s="261"/>
      <c r="RZ10" s="261"/>
      <c r="SA10" s="261"/>
      <c r="SB10" s="261"/>
      <c r="SC10" s="261"/>
      <c r="SD10" s="261"/>
      <c r="SE10" s="261"/>
      <c r="SF10" s="261"/>
      <c r="SG10" s="261"/>
      <c r="SH10" s="261"/>
      <c r="SI10" s="261"/>
      <c r="SJ10" s="261"/>
      <c r="SK10" s="261"/>
      <c r="SL10" s="261"/>
      <c r="SM10" s="261"/>
      <c r="SN10" s="261"/>
      <c r="SO10" s="261"/>
      <c r="SP10" s="261"/>
      <c r="SQ10" s="261"/>
      <c r="SR10" s="261"/>
      <c r="SS10" s="261"/>
      <c r="ST10" s="261"/>
      <c r="SU10" s="261"/>
      <c r="SV10" s="261"/>
      <c r="SW10" s="261"/>
      <c r="SX10" s="261"/>
      <c r="SY10" s="261"/>
      <c r="SZ10" s="261"/>
      <c r="TA10" s="261"/>
      <c r="TB10" s="261"/>
      <c r="TC10" s="261"/>
      <c r="TD10" s="261"/>
      <c r="TE10" s="261"/>
      <c r="TF10" s="261"/>
      <c r="TG10" s="261"/>
      <c r="TH10" s="261"/>
      <c r="TI10" s="261"/>
      <c r="TJ10" s="261"/>
      <c r="TK10" s="261"/>
      <c r="TL10" s="261"/>
      <c r="TM10" s="261"/>
      <c r="TN10" s="261"/>
      <c r="TO10" s="261"/>
      <c r="TP10" s="261"/>
      <c r="TQ10" s="261"/>
      <c r="TR10" s="261"/>
      <c r="TS10" s="261"/>
      <c r="TT10" s="261"/>
      <c r="TU10" s="261"/>
      <c r="TV10" s="261"/>
      <c r="TW10" s="261"/>
      <c r="TX10" s="261"/>
      <c r="TY10" s="261"/>
      <c r="TZ10" s="261"/>
      <c r="UA10" s="261"/>
      <c r="UB10" s="261"/>
      <c r="UC10" s="261"/>
      <c r="UD10" s="261"/>
      <c r="UE10" s="261"/>
      <c r="UF10" s="261"/>
      <c r="UG10" s="261"/>
      <c r="UH10" s="261"/>
      <c r="UI10" s="261"/>
      <c r="UJ10" s="261"/>
      <c r="UK10" s="261"/>
      <c r="UL10" s="261"/>
      <c r="UM10" s="261"/>
      <c r="UN10" s="261"/>
      <c r="UO10" s="261"/>
      <c r="UP10" s="261"/>
      <c r="UQ10" s="261"/>
      <c r="UR10" s="261"/>
      <c r="US10" s="261"/>
      <c r="UT10" s="261"/>
      <c r="UU10" s="261"/>
      <c r="UV10" s="261"/>
      <c r="UW10" s="261"/>
      <c r="UX10" s="261"/>
      <c r="UY10" s="261"/>
      <c r="UZ10" s="261"/>
      <c r="VA10" s="261"/>
      <c r="VB10" s="261"/>
      <c r="VC10" s="261"/>
      <c r="VD10" s="261"/>
      <c r="VE10" s="261"/>
      <c r="VF10" s="261"/>
      <c r="VG10" s="261"/>
      <c r="VH10" s="261"/>
      <c r="VI10" s="261"/>
      <c r="VJ10" s="261"/>
      <c r="VK10" s="261"/>
      <c r="VL10" s="261"/>
      <c r="VM10" s="261"/>
      <c r="VN10" s="261"/>
      <c r="VO10" s="261"/>
      <c r="VP10" s="261"/>
      <c r="VQ10" s="261"/>
      <c r="VR10" s="261"/>
      <c r="VS10" s="261"/>
      <c r="VT10" s="261"/>
      <c r="VU10" s="261"/>
      <c r="VV10" s="261"/>
      <c r="VW10" s="261"/>
      <c r="VX10" s="261"/>
      <c r="VY10" s="261"/>
      <c r="VZ10" s="261"/>
      <c r="WA10" s="261"/>
      <c r="WB10" s="261"/>
      <c r="WC10" s="261"/>
      <c r="WD10" s="261"/>
      <c r="WE10" s="261"/>
      <c r="WF10" s="261"/>
      <c r="WG10" s="261"/>
      <c r="WH10" s="261"/>
      <c r="WI10" s="261"/>
      <c r="WJ10" s="261"/>
      <c r="WK10" s="261"/>
      <c r="WL10" s="261"/>
      <c r="WM10" s="261"/>
      <c r="WN10" s="261"/>
      <c r="WO10" s="261"/>
      <c r="WP10" s="261"/>
      <c r="WQ10" s="261"/>
      <c r="WR10" s="261"/>
      <c r="WS10" s="261"/>
      <c r="WT10" s="261"/>
      <c r="WU10" s="261"/>
      <c r="WV10" s="261"/>
      <c r="WW10" s="261"/>
      <c r="WX10" s="261"/>
      <c r="WY10" s="261"/>
      <c r="WZ10" s="261"/>
      <c r="XA10" s="261"/>
      <c r="XB10" s="261"/>
      <c r="XC10" s="261"/>
      <c r="XD10" s="261"/>
      <c r="XE10" s="261"/>
      <c r="XF10" s="261"/>
      <c r="XG10" s="261"/>
      <c r="XH10" s="261"/>
      <c r="XI10" s="261"/>
      <c r="XJ10" s="261"/>
      <c r="XK10" s="261"/>
      <c r="XL10" s="261"/>
      <c r="XM10" s="261"/>
      <c r="XN10" s="261"/>
      <c r="XO10" s="261"/>
      <c r="XP10" s="261"/>
      <c r="XQ10" s="261"/>
      <c r="XR10" s="261"/>
      <c r="XS10" s="261"/>
      <c r="XT10" s="261"/>
      <c r="XU10" s="261"/>
      <c r="XV10" s="261"/>
      <c r="XW10" s="261"/>
      <c r="XX10" s="261"/>
      <c r="XY10" s="261"/>
      <c r="XZ10" s="261"/>
      <c r="YA10" s="261"/>
      <c r="YB10" s="261"/>
      <c r="YC10" s="261"/>
      <c r="YD10" s="261"/>
      <c r="YE10" s="261"/>
      <c r="YF10" s="261"/>
      <c r="YG10" s="261"/>
      <c r="YH10" s="261"/>
      <c r="YI10" s="261"/>
      <c r="YJ10" s="261"/>
      <c r="YK10" s="261"/>
      <c r="YL10" s="261"/>
      <c r="YM10" s="261"/>
      <c r="YN10" s="261"/>
      <c r="YO10" s="261"/>
      <c r="YP10" s="261"/>
      <c r="YQ10" s="261"/>
      <c r="YR10" s="261"/>
      <c r="YS10" s="261"/>
      <c r="YT10" s="261"/>
      <c r="YU10" s="261"/>
      <c r="YV10" s="261"/>
      <c r="YW10" s="261"/>
      <c r="YX10" s="261"/>
      <c r="YY10" s="261"/>
      <c r="YZ10" s="261"/>
      <c r="ZA10" s="261"/>
      <c r="ZB10" s="261"/>
      <c r="ZC10" s="261"/>
      <c r="ZD10" s="261"/>
      <c r="ZE10" s="261"/>
      <c r="ZF10" s="261"/>
      <c r="ZG10" s="261"/>
      <c r="ZH10" s="261"/>
      <c r="ZI10" s="261"/>
      <c r="ZJ10" s="261"/>
      <c r="ZK10" s="261"/>
      <c r="ZL10" s="261"/>
      <c r="ZM10" s="261"/>
      <c r="ZN10" s="261"/>
      <c r="ZO10" s="261"/>
      <c r="ZP10" s="261"/>
      <c r="ZQ10" s="261"/>
      <c r="ZR10" s="261"/>
      <c r="ZS10" s="261"/>
      <c r="ZT10" s="261"/>
      <c r="ZU10" s="261"/>
      <c r="ZV10" s="261"/>
      <c r="ZW10" s="261"/>
      <c r="ZX10" s="261"/>
      <c r="ZY10" s="261"/>
      <c r="ZZ10" s="261"/>
      <c r="AAA10" s="261"/>
      <c r="AAB10" s="261"/>
      <c r="AAC10" s="261"/>
      <c r="AAD10" s="261"/>
      <c r="AAE10" s="261"/>
      <c r="AAF10" s="261"/>
      <c r="AAG10" s="261"/>
      <c r="AAH10" s="261"/>
      <c r="AAI10" s="261"/>
      <c r="AAJ10" s="261"/>
      <c r="AAK10" s="261"/>
      <c r="AAL10" s="261"/>
      <c r="AAM10" s="261"/>
      <c r="AAN10" s="261"/>
      <c r="AAO10" s="261"/>
      <c r="AAP10" s="261"/>
      <c r="AAQ10" s="261"/>
      <c r="AAR10" s="261"/>
      <c r="AAS10" s="261"/>
      <c r="AAT10" s="261"/>
      <c r="AAU10" s="261"/>
      <c r="AAV10" s="261"/>
      <c r="AAW10" s="261"/>
      <c r="AAX10" s="261"/>
      <c r="AAY10" s="261"/>
      <c r="AAZ10" s="261"/>
      <c r="ABA10" s="261"/>
      <c r="ABB10" s="261"/>
      <c r="ABC10" s="261"/>
      <c r="ABD10" s="261"/>
      <c r="ABE10" s="261"/>
      <c r="ABF10" s="261"/>
      <c r="ABG10" s="261"/>
      <c r="ABH10" s="261"/>
      <c r="ABI10" s="261"/>
      <c r="ABJ10" s="261"/>
      <c r="ABK10" s="261"/>
      <c r="ABL10" s="261"/>
      <c r="ABM10" s="261"/>
      <c r="ABN10" s="261"/>
      <c r="ABO10" s="261"/>
      <c r="ABP10" s="261"/>
      <c r="ABQ10" s="261"/>
      <c r="ABR10" s="261"/>
      <c r="ABS10" s="261"/>
      <c r="ABT10" s="261"/>
      <c r="ABU10" s="261"/>
      <c r="ABV10" s="261"/>
      <c r="ABW10" s="261"/>
      <c r="ABX10" s="261"/>
      <c r="ABY10" s="261"/>
      <c r="ABZ10" s="261"/>
      <c r="ACA10" s="261"/>
      <c r="ACB10" s="261"/>
      <c r="ACC10" s="261"/>
      <c r="ACD10" s="261"/>
      <c r="ACE10" s="261"/>
      <c r="ACF10" s="261"/>
      <c r="ACG10" s="261"/>
      <c r="ACH10" s="261"/>
      <c r="ACI10" s="261"/>
      <c r="ACJ10" s="261"/>
      <c r="ACK10" s="261"/>
      <c r="ACL10" s="261"/>
      <c r="ACM10" s="261"/>
      <c r="ACN10" s="261"/>
      <c r="ACO10" s="261"/>
      <c r="ACP10" s="261"/>
      <c r="ACQ10" s="261"/>
      <c r="ACR10" s="261"/>
      <c r="ACS10" s="261"/>
      <c r="ACT10" s="261"/>
      <c r="ACU10" s="261"/>
      <c r="ACV10" s="261"/>
      <c r="ACW10" s="261"/>
      <c r="ACX10" s="261"/>
      <c r="ACY10" s="261"/>
      <c r="ACZ10" s="261"/>
      <c r="ADA10" s="261"/>
      <c r="ADB10" s="261"/>
      <c r="ADC10" s="261"/>
      <c r="ADD10" s="261"/>
      <c r="ADE10" s="261"/>
      <c r="ADF10" s="261"/>
      <c r="ADG10" s="261"/>
      <c r="ADH10" s="261"/>
      <c r="ADI10" s="261"/>
      <c r="ADJ10" s="261"/>
      <c r="ADK10" s="261"/>
      <c r="ADL10" s="261"/>
      <c r="ADM10" s="261"/>
      <c r="ADN10" s="261"/>
      <c r="ADO10" s="261"/>
      <c r="ADP10" s="261"/>
      <c r="ADQ10" s="261"/>
      <c r="ADR10" s="261"/>
      <c r="ADS10" s="261"/>
      <c r="ADT10" s="261"/>
      <c r="ADU10" s="261"/>
      <c r="ADV10" s="261"/>
      <c r="ADW10" s="261"/>
      <c r="ADX10" s="261"/>
      <c r="ADY10" s="261"/>
      <c r="ADZ10" s="261"/>
      <c r="AEA10" s="261"/>
      <c r="AEB10" s="261"/>
      <c r="AEC10" s="261"/>
      <c r="AED10" s="261"/>
      <c r="AEE10" s="261"/>
      <c r="AEF10" s="261"/>
      <c r="AEG10" s="261"/>
      <c r="AEH10" s="261"/>
      <c r="AEI10" s="261"/>
      <c r="AEJ10" s="261"/>
      <c r="AEK10" s="261"/>
      <c r="AEL10" s="261"/>
      <c r="AEM10" s="261"/>
      <c r="AEN10" s="261"/>
      <c r="AEO10" s="261"/>
      <c r="AEP10" s="261"/>
      <c r="AEQ10" s="261"/>
      <c r="AER10" s="261"/>
      <c r="AES10" s="261"/>
      <c r="AET10" s="261"/>
      <c r="AEU10" s="261"/>
      <c r="AEV10" s="261"/>
      <c r="AEW10" s="261"/>
      <c r="AEX10" s="261"/>
      <c r="AEY10" s="261"/>
      <c r="AEZ10" s="261"/>
      <c r="AFA10" s="261"/>
      <c r="AFB10" s="261"/>
      <c r="AFC10" s="261"/>
      <c r="AFD10" s="261"/>
      <c r="AFE10" s="261"/>
      <c r="AFF10" s="261"/>
      <c r="AFG10" s="261"/>
      <c r="AFH10" s="261"/>
      <c r="AFI10" s="261"/>
      <c r="AFJ10" s="261"/>
      <c r="AFK10" s="261"/>
      <c r="AFL10" s="261"/>
      <c r="AFM10" s="261"/>
      <c r="AFN10" s="261"/>
      <c r="AFO10" s="261"/>
      <c r="AFP10" s="261"/>
      <c r="AFQ10" s="261"/>
      <c r="AFR10" s="261"/>
      <c r="AFS10" s="261"/>
      <c r="AFT10" s="261"/>
      <c r="AFU10" s="261"/>
      <c r="AFV10" s="261"/>
      <c r="AFW10" s="261"/>
      <c r="AFX10" s="261"/>
      <c r="AFY10" s="261"/>
      <c r="AFZ10" s="261"/>
      <c r="AGA10" s="261"/>
      <c r="AGB10" s="261"/>
      <c r="AGC10" s="261"/>
      <c r="AGD10" s="261"/>
      <c r="AGE10" s="261"/>
      <c r="AGF10" s="261"/>
      <c r="AGG10" s="261"/>
      <c r="AGH10" s="261"/>
      <c r="AGI10" s="261"/>
      <c r="AGJ10" s="261"/>
      <c r="AGK10" s="261"/>
      <c r="AGL10" s="261"/>
      <c r="AGM10" s="261"/>
      <c r="AGN10" s="261"/>
      <c r="AGO10" s="261"/>
      <c r="AGP10" s="261"/>
      <c r="AGQ10" s="261"/>
      <c r="AGR10" s="261"/>
      <c r="AGS10" s="261"/>
      <c r="AGT10" s="261"/>
      <c r="AGU10" s="261"/>
      <c r="AGV10" s="261"/>
      <c r="AGW10" s="261"/>
      <c r="AGX10" s="261"/>
      <c r="AGY10" s="261"/>
      <c r="AGZ10" s="261"/>
      <c r="AHA10" s="261"/>
      <c r="AHB10" s="261"/>
      <c r="AHC10" s="261"/>
      <c r="AHD10" s="261"/>
      <c r="AHE10" s="261"/>
      <c r="AHF10" s="261"/>
      <c r="AHG10" s="261"/>
      <c r="AHH10" s="261"/>
      <c r="AHI10" s="261"/>
      <c r="AHJ10" s="261"/>
      <c r="AHK10" s="261"/>
      <c r="AHL10" s="261"/>
      <c r="AHM10" s="261"/>
      <c r="AHN10" s="261"/>
      <c r="AHO10" s="261"/>
      <c r="AHP10" s="261"/>
      <c r="AHQ10" s="261"/>
      <c r="AHR10" s="261"/>
      <c r="AHS10" s="261"/>
      <c r="AHT10" s="261"/>
      <c r="AHU10" s="261"/>
      <c r="AHV10" s="261"/>
      <c r="AHW10" s="261"/>
      <c r="AHX10" s="261"/>
      <c r="AHY10" s="261"/>
      <c r="AHZ10" s="261"/>
      <c r="AIA10" s="261"/>
      <c r="AIB10" s="261"/>
      <c r="AIC10" s="261"/>
      <c r="AID10" s="261"/>
      <c r="AIE10" s="261"/>
      <c r="AIF10" s="261"/>
      <c r="AIG10" s="261"/>
      <c r="AIH10" s="261"/>
      <c r="AII10" s="261"/>
      <c r="AIJ10" s="261"/>
      <c r="AIK10" s="261"/>
      <c r="AIL10" s="261"/>
      <c r="AIM10" s="261"/>
      <c r="AIN10" s="261"/>
      <c r="AIO10" s="261"/>
      <c r="AIP10" s="261"/>
      <c r="AIQ10" s="261"/>
      <c r="AIR10" s="261"/>
      <c r="AIS10" s="261"/>
      <c r="AIT10" s="261"/>
      <c r="AIU10" s="261"/>
      <c r="AIV10" s="261"/>
      <c r="AIW10" s="261"/>
      <c r="AIX10" s="261"/>
      <c r="AIY10" s="261"/>
      <c r="AIZ10" s="261"/>
      <c r="AJA10" s="261"/>
      <c r="AJB10" s="261"/>
      <c r="AJC10" s="261"/>
      <c r="AJD10" s="261"/>
      <c r="AJE10" s="261"/>
      <c r="AJF10" s="261"/>
      <c r="AJG10" s="261"/>
      <c r="AJH10" s="261"/>
      <c r="AJI10" s="261"/>
      <c r="AJJ10" s="261"/>
      <c r="AJK10" s="261"/>
      <c r="AJL10" s="261"/>
      <c r="AJM10" s="261"/>
      <c r="AJN10" s="261"/>
      <c r="AJO10" s="261"/>
      <c r="AJP10" s="261"/>
      <c r="AJQ10" s="261"/>
      <c r="AJR10" s="261"/>
      <c r="AJS10" s="261"/>
      <c r="AJT10" s="261"/>
      <c r="AJU10" s="261"/>
      <c r="AJV10" s="261"/>
      <c r="AJW10" s="261"/>
      <c r="AJX10" s="261"/>
      <c r="AJY10" s="261"/>
      <c r="AJZ10" s="261"/>
      <c r="AKA10" s="261"/>
      <c r="AKB10" s="261"/>
      <c r="AKC10" s="261"/>
      <c r="AKD10" s="261"/>
      <c r="AKE10" s="261"/>
      <c r="AKF10" s="261"/>
      <c r="AKG10" s="261"/>
      <c r="AKH10" s="261"/>
      <c r="AKI10" s="261"/>
      <c r="AKJ10" s="261"/>
      <c r="AKK10" s="261"/>
      <c r="AKL10" s="261"/>
      <c r="AKM10" s="261"/>
      <c r="AKN10" s="261"/>
      <c r="AKO10" s="261"/>
      <c r="AKP10" s="261"/>
      <c r="AKQ10" s="261"/>
      <c r="AKR10" s="261"/>
      <c r="AKS10" s="261"/>
      <c r="AKT10" s="261"/>
      <c r="AKU10" s="261"/>
      <c r="AKV10" s="261"/>
      <c r="AKW10" s="261"/>
      <c r="AKX10" s="261"/>
      <c r="AKY10" s="261"/>
      <c r="AKZ10" s="261"/>
      <c r="ALA10" s="261"/>
      <c r="ALB10" s="261"/>
      <c r="ALC10" s="261"/>
      <c r="ALD10" s="261"/>
      <c r="ALE10" s="261"/>
      <c r="ALF10" s="261"/>
      <c r="ALG10" s="261"/>
      <c r="ALH10" s="261"/>
      <c r="ALI10" s="261"/>
      <c r="ALJ10" s="261"/>
      <c r="ALK10" s="261"/>
      <c r="ALL10" s="261"/>
      <c r="ALM10" s="261"/>
      <c r="ALN10" s="261"/>
      <c r="ALO10" s="261"/>
      <c r="ALP10" s="261"/>
      <c r="ALQ10" s="261"/>
      <c r="ALR10" s="261"/>
      <c r="ALS10" s="261"/>
      <c r="ALT10" s="261"/>
      <c r="ALU10" s="261"/>
      <c r="ALV10" s="261"/>
      <c r="ALW10" s="261"/>
      <c r="ALX10" s="261"/>
      <c r="ALY10" s="261"/>
      <c r="ALZ10" s="261"/>
      <c r="AMA10" s="261"/>
      <c r="AMB10" s="261"/>
      <c r="AMC10" s="261"/>
      <c r="AMD10" s="261"/>
      <c r="AME10" s="261"/>
      <c r="AMF10" s="261"/>
      <c r="AMG10" s="261"/>
      <c r="AMH10" s="261"/>
      <c r="AMI10" s="261"/>
      <c r="AMJ10" s="261"/>
      <c r="AMK10" s="261"/>
    </row>
    <row r="11" spans="1:1025" x14ac:dyDescent="0.2">
      <c r="A11" s="60" t="s">
        <v>18</v>
      </c>
      <c r="B11" s="58" t="s">
        <v>850</v>
      </c>
      <c r="C11" s="58"/>
      <c r="D11" s="73"/>
    </row>
    <row r="12" spans="1:1025" x14ac:dyDescent="0.2">
      <c r="A12" s="60"/>
      <c r="B12" s="58"/>
      <c r="C12" s="58"/>
      <c r="D12" s="73"/>
    </row>
    <row r="13" spans="1:1025" x14ac:dyDescent="0.2">
      <c r="A13" s="60" t="s">
        <v>20</v>
      </c>
      <c r="B13" s="58" t="s">
        <v>851</v>
      </c>
      <c r="C13" s="58"/>
      <c r="D13" s="73"/>
    </row>
    <row r="14" spans="1:1025" x14ac:dyDescent="0.2">
      <c r="A14" s="60"/>
      <c r="B14" s="58"/>
      <c r="C14" s="58"/>
      <c r="D14" s="73"/>
    </row>
    <row r="15" spans="1:1025" x14ac:dyDescent="0.2">
      <c r="A15" s="60" t="s">
        <v>22</v>
      </c>
      <c r="B15" s="58" t="s">
        <v>852</v>
      </c>
      <c r="C15" s="59"/>
      <c r="D15" s="73"/>
    </row>
    <row r="16" spans="1:1025" x14ac:dyDescent="0.2">
      <c r="A16" s="60"/>
      <c r="B16" s="58"/>
      <c r="C16" s="59"/>
      <c r="D16" s="73"/>
    </row>
    <row r="17" spans="1:4" x14ac:dyDescent="0.2">
      <c r="A17" s="60">
        <v>4</v>
      </c>
      <c r="B17" s="58" t="s">
        <v>853</v>
      </c>
      <c r="C17" s="59"/>
      <c r="D17" s="73"/>
    </row>
    <row r="18" spans="1:4" x14ac:dyDescent="0.2">
      <c r="A18" s="60"/>
      <c r="B18" s="58"/>
      <c r="C18" s="59"/>
      <c r="D18" s="73"/>
    </row>
    <row r="19" spans="1:4" x14ac:dyDescent="0.2">
      <c r="A19" s="60"/>
      <c r="B19" s="58"/>
      <c r="C19" s="59"/>
      <c r="D19" s="61"/>
    </row>
    <row r="20" spans="1:4" ht="18.75" x14ac:dyDescent="0.3">
      <c r="A20" s="330"/>
      <c r="B20" s="331" t="s">
        <v>23</v>
      </c>
      <c r="C20" s="332"/>
      <c r="D20" s="333"/>
    </row>
    <row r="21" spans="1:4" x14ac:dyDescent="0.2">
      <c r="A21" s="261"/>
      <c r="B21" s="261"/>
      <c r="C21" s="67"/>
      <c r="D21" s="68"/>
    </row>
    <row r="22" spans="1:4" ht="16.5" thickBot="1" x14ac:dyDescent="0.3">
      <c r="A22" s="334"/>
      <c r="B22" s="69" t="s">
        <v>24</v>
      </c>
      <c r="C22" s="70"/>
      <c r="D22" s="71"/>
    </row>
    <row r="23" spans="1:4" x14ac:dyDescent="0.2">
      <c r="A23" s="261"/>
      <c r="B23" s="261"/>
      <c r="C23" s="67"/>
      <c r="D23" s="68"/>
    </row>
    <row r="24" spans="1:4" ht="20.25" thickBot="1" x14ac:dyDescent="0.35">
      <c r="A24" s="335"/>
      <c r="B24" s="251" t="s">
        <v>25</v>
      </c>
      <c r="C24" s="252"/>
      <c r="D24" s="253"/>
    </row>
    <row r="25" spans="1:4" ht="15.75" thickTop="1" x14ac:dyDescent="0.2"/>
  </sheetData>
  <mergeCells count="2">
    <mergeCell ref="A1:F1"/>
    <mergeCell ref="A9:F9"/>
  </mergeCells>
  <printOptions horizontalCentered="1"/>
  <pageMargins left="0.78749999999999998" right="0.39374999999999999" top="0.78749999999999998" bottom="0.59097222222222201" header="0.51180555555555496" footer="0.31527777777777799"/>
  <pageSetup paperSize="9" firstPageNumber="0" orientation="portrait" horizontalDpi="300" verticalDpi="300" r:id="rId1"/>
  <headerFooter>
    <oddHeader>&amp;LObnova gasilskega doma v Babičih&amp;CPOPIS DEL&amp;RMestna občina Koper</oddHeader>
    <oddFooter>&amp;L&amp;A&amp;R&amp;P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CDE5"/>
  </sheetPr>
  <dimension ref="A1:AMK37"/>
  <sheetViews>
    <sheetView view="pageBreakPreview" zoomScale="110" zoomScaleNormal="100" zoomScaleSheetLayoutView="110" zoomScalePageLayoutView="110" workbookViewId="0">
      <selection activeCell="D16" sqref="D16"/>
    </sheetView>
  </sheetViews>
  <sheetFormatPr defaultRowHeight="15" x14ac:dyDescent="0.25"/>
  <cols>
    <col min="1" max="8" width="9.140625" style="20" customWidth="1"/>
    <col min="9" max="9" width="11.28515625" style="20" customWidth="1"/>
    <col min="10" max="1025" width="9.140625" style="20" customWidth="1"/>
  </cols>
  <sheetData>
    <row r="1" spans="1:9" s="24" customFormat="1" ht="18.75" x14ac:dyDescent="0.3">
      <c r="A1" s="21" t="s">
        <v>0</v>
      </c>
      <c r="B1" s="22"/>
      <c r="C1" s="22"/>
      <c r="D1" s="23"/>
      <c r="E1" s="22"/>
      <c r="F1" s="23"/>
    </row>
    <row r="2" spans="1:9" x14ac:dyDescent="0.25">
      <c r="A2" s="25"/>
      <c r="B2" s="25"/>
      <c r="C2" s="25"/>
      <c r="D2" s="26"/>
      <c r="E2" s="25"/>
      <c r="F2" s="26"/>
    </row>
    <row r="3" spans="1:9" s="27" customFormat="1" ht="69.75" customHeight="1" x14ac:dyDescent="0.2">
      <c r="A3" s="347" t="s">
        <v>846</v>
      </c>
      <c r="B3" s="347"/>
      <c r="C3" s="347"/>
      <c r="D3" s="347"/>
      <c r="E3" s="347"/>
      <c r="F3" s="347"/>
      <c r="G3" s="347"/>
      <c r="H3" s="347"/>
      <c r="I3" s="347"/>
    </row>
    <row r="4" spans="1:9" s="27" customFormat="1" ht="11.25" customHeight="1" x14ac:dyDescent="0.2">
      <c r="A4" s="28"/>
      <c r="B4" s="28"/>
      <c r="C4" s="28"/>
      <c r="D4" s="28"/>
      <c r="E4" s="28"/>
      <c r="F4" s="28"/>
    </row>
    <row r="5" spans="1:9" s="27" customFormat="1" ht="31.5" customHeight="1" x14ac:dyDescent="0.2">
      <c r="A5" s="341" t="s">
        <v>1</v>
      </c>
      <c r="B5" s="341"/>
      <c r="C5" s="341"/>
      <c r="D5" s="341"/>
      <c r="E5" s="341"/>
      <c r="F5" s="341"/>
      <c r="G5" s="341"/>
      <c r="H5" s="341"/>
      <c r="I5" s="341"/>
    </row>
    <row r="6" spans="1:9" s="27" customFormat="1" ht="5.0999999999999996" customHeight="1" x14ac:dyDescent="0.2">
      <c r="A6" s="29"/>
      <c r="B6" s="30"/>
      <c r="C6" s="30"/>
      <c r="D6" s="30"/>
      <c r="E6" s="30"/>
      <c r="F6" s="30"/>
    </row>
    <row r="7" spans="1:9" s="27" customFormat="1" ht="43.5" customHeight="1" x14ac:dyDescent="0.2">
      <c r="A7" s="341" t="s">
        <v>2</v>
      </c>
      <c r="B7" s="341"/>
      <c r="C7" s="341"/>
      <c r="D7" s="341"/>
      <c r="E7" s="341"/>
      <c r="F7" s="341"/>
      <c r="G7" s="341"/>
      <c r="H7" s="341"/>
      <c r="I7" s="341"/>
    </row>
    <row r="8" spans="1:9" s="27" customFormat="1" ht="5.0999999999999996" customHeight="1" x14ac:dyDescent="0.2">
      <c r="A8" s="29"/>
      <c r="B8" s="30"/>
      <c r="C8" s="30"/>
      <c r="D8" s="30"/>
      <c r="E8" s="30"/>
      <c r="F8" s="30"/>
    </row>
    <row r="9" spans="1:9" s="27" customFormat="1" ht="91.9" customHeight="1" x14ac:dyDescent="0.2">
      <c r="A9" s="341" t="s">
        <v>3</v>
      </c>
      <c r="B9" s="341"/>
      <c r="C9" s="341"/>
      <c r="D9" s="341"/>
      <c r="E9" s="341"/>
      <c r="F9" s="341"/>
      <c r="G9" s="341"/>
      <c r="H9" s="341"/>
      <c r="I9" s="341"/>
    </row>
    <row r="10" spans="1:9" s="27" customFormat="1" ht="5.0999999999999996" customHeight="1" x14ac:dyDescent="0.2">
      <c r="A10" s="29"/>
      <c r="B10" s="30"/>
      <c r="C10" s="30"/>
      <c r="D10" s="30"/>
      <c r="E10" s="30"/>
      <c r="F10" s="30"/>
    </row>
    <row r="11" spans="1:9" s="27" customFormat="1" ht="54.6" customHeight="1" x14ac:dyDescent="0.2">
      <c r="A11" s="340" t="s">
        <v>4</v>
      </c>
      <c r="B11" s="340"/>
      <c r="C11" s="340"/>
      <c r="D11" s="340"/>
      <c r="E11" s="340"/>
      <c r="F11" s="340"/>
      <c r="G11" s="340"/>
      <c r="H11" s="340"/>
      <c r="I11" s="340"/>
    </row>
    <row r="12" spans="1:9" s="27" customFormat="1" ht="5.0999999999999996" customHeight="1" x14ac:dyDescent="0.2">
      <c r="A12" s="31"/>
      <c r="B12" s="32"/>
      <c r="C12" s="32"/>
      <c r="D12" s="32"/>
      <c r="E12" s="32"/>
      <c r="F12" s="32"/>
    </row>
    <row r="13" spans="1:9" s="27" customFormat="1" ht="43.15" customHeight="1" x14ac:dyDescent="0.2">
      <c r="A13" s="346" t="s">
        <v>5</v>
      </c>
      <c r="B13" s="346"/>
      <c r="C13" s="346"/>
      <c r="D13" s="346"/>
      <c r="E13" s="346"/>
      <c r="F13" s="346"/>
      <c r="G13" s="346"/>
      <c r="H13" s="346"/>
      <c r="I13" s="346"/>
    </row>
    <row r="14" spans="1:9" s="27" customFormat="1" ht="5.0999999999999996" customHeight="1" x14ac:dyDescent="0.2">
      <c r="A14" s="31"/>
      <c r="B14" s="32"/>
      <c r="C14" s="32"/>
      <c r="D14" s="32"/>
      <c r="E14" s="32"/>
      <c r="F14" s="32"/>
    </row>
    <row r="15" spans="1:9" s="27" customFormat="1" ht="87" customHeight="1" x14ac:dyDescent="0.2">
      <c r="A15" s="346" t="s">
        <v>6</v>
      </c>
      <c r="B15" s="346"/>
      <c r="C15" s="346"/>
      <c r="D15" s="346"/>
      <c r="E15" s="346"/>
      <c r="F15" s="346"/>
      <c r="G15" s="346"/>
      <c r="H15" s="346"/>
      <c r="I15" s="346"/>
    </row>
    <row r="16" spans="1:9" s="27" customFormat="1" ht="5.0999999999999996" customHeight="1" x14ac:dyDescent="0.2">
      <c r="A16" s="31"/>
      <c r="B16" s="32"/>
      <c r="C16" s="32"/>
      <c r="D16" s="32"/>
      <c r="E16" s="32"/>
      <c r="F16" s="32"/>
    </row>
    <row r="17" spans="1:9" s="27" customFormat="1" ht="39.75" customHeight="1" x14ac:dyDescent="0.2">
      <c r="A17" s="343" t="s">
        <v>7</v>
      </c>
      <c r="B17" s="343"/>
      <c r="C17" s="343"/>
      <c r="D17" s="343"/>
      <c r="E17" s="343"/>
      <c r="F17" s="343"/>
      <c r="G17" s="343"/>
      <c r="H17" s="343"/>
      <c r="I17" s="343"/>
    </row>
    <row r="18" spans="1:9" s="27" customFormat="1" ht="5.0999999999999996" customHeight="1" x14ac:dyDescent="0.2">
      <c r="A18" s="29"/>
      <c r="B18" s="29"/>
      <c r="C18" s="29"/>
      <c r="D18" s="29"/>
      <c r="E18" s="29"/>
      <c r="F18" s="29"/>
    </row>
    <row r="19" spans="1:9" s="27" customFormat="1" ht="57.75" customHeight="1" x14ac:dyDescent="0.2">
      <c r="A19" s="343" t="s">
        <v>847</v>
      </c>
      <c r="B19" s="343"/>
      <c r="C19" s="343"/>
      <c r="D19" s="343"/>
      <c r="E19" s="343"/>
      <c r="F19" s="343"/>
      <c r="G19" s="343"/>
      <c r="H19" s="343"/>
      <c r="I19" s="343"/>
    </row>
    <row r="20" spans="1:9" s="27" customFormat="1" ht="5.0999999999999996" customHeight="1" x14ac:dyDescent="0.2">
      <c r="A20" s="29"/>
      <c r="B20" s="29"/>
      <c r="C20" s="29"/>
      <c r="D20" s="29"/>
      <c r="E20" s="29"/>
      <c r="F20" s="29"/>
    </row>
    <row r="21" spans="1:9" s="27" customFormat="1" ht="12.75" customHeight="1" x14ac:dyDescent="0.2">
      <c r="A21" s="343" t="s">
        <v>8</v>
      </c>
      <c r="B21" s="343"/>
      <c r="C21" s="343"/>
      <c r="D21" s="343"/>
      <c r="E21" s="343"/>
      <c r="F21" s="343"/>
      <c r="G21" s="343"/>
      <c r="H21" s="343"/>
      <c r="I21" s="343"/>
    </row>
    <row r="22" spans="1:9" s="33" customFormat="1" ht="12.75" x14ac:dyDescent="0.2">
      <c r="A22" s="33" t="s">
        <v>9</v>
      </c>
      <c r="D22" s="34"/>
      <c r="F22" s="34"/>
    </row>
    <row r="23" spans="1:9" s="33" customFormat="1" ht="12.75" customHeight="1" x14ac:dyDescent="0.2">
      <c r="A23" s="342" t="s">
        <v>10</v>
      </c>
      <c r="B23" s="342"/>
      <c r="C23" s="342"/>
      <c r="D23" s="342"/>
      <c r="E23" s="342"/>
      <c r="F23" s="342"/>
      <c r="G23" s="342"/>
      <c r="H23" s="342"/>
      <c r="I23" s="342"/>
    </row>
    <row r="24" spans="1:9" s="33" customFormat="1" ht="12.75" x14ac:dyDescent="0.2">
      <c r="A24" s="342"/>
      <c r="B24" s="342"/>
      <c r="C24" s="342"/>
      <c r="D24" s="342"/>
      <c r="E24" s="342"/>
      <c r="F24" s="342"/>
      <c r="G24" s="342"/>
      <c r="H24" s="342"/>
      <c r="I24" s="342"/>
    </row>
    <row r="25" spans="1:9" s="33" customFormat="1" ht="12.75" customHeight="1" x14ac:dyDescent="0.2">
      <c r="A25" s="342" t="s">
        <v>11</v>
      </c>
      <c r="B25" s="342"/>
      <c r="C25" s="342"/>
      <c r="D25" s="342"/>
      <c r="E25" s="342"/>
      <c r="F25" s="342"/>
      <c r="G25" s="342"/>
      <c r="H25" s="342"/>
      <c r="I25" s="342"/>
    </row>
    <row r="26" spans="1:9" s="33" customFormat="1" ht="12.75" x14ac:dyDescent="0.2">
      <c r="A26" s="342"/>
      <c r="B26" s="342"/>
      <c r="C26" s="342"/>
      <c r="D26" s="342"/>
      <c r="E26" s="342"/>
      <c r="F26" s="342"/>
      <c r="G26" s="342"/>
      <c r="H26" s="342"/>
      <c r="I26" s="342"/>
    </row>
    <row r="27" spans="1:9" s="33" customFormat="1" ht="12.75" x14ac:dyDescent="0.2">
      <c r="A27" s="344" t="s">
        <v>12</v>
      </c>
      <c r="B27" s="344"/>
      <c r="C27" s="344"/>
      <c r="D27" s="344"/>
      <c r="E27" s="344"/>
      <c r="F27" s="344"/>
      <c r="G27" s="344"/>
      <c r="H27" s="344"/>
      <c r="I27" s="344"/>
    </row>
    <row r="28" spans="1:9" s="33" customFormat="1" ht="30" customHeight="1" x14ac:dyDescent="0.2">
      <c r="A28" s="345" t="s">
        <v>13</v>
      </c>
      <c r="B28" s="345"/>
      <c r="C28" s="345"/>
      <c r="D28" s="345"/>
      <c r="E28" s="345"/>
      <c r="F28" s="345"/>
      <c r="G28" s="345"/>
      <c r="H28" s="345"/>
      <c r="I28" s="345"/>
    </row>
    <row r="29" spans="1:9" s="33" customFormat="1" ht="12.75" customHeight="1" x14ac:dyDescent="0.2">
      <c r="A29" s="340" t="s">
        <v>14</v>
      </c>
      <c r="B29" s="340"/>
      <c r="C29" s="340"/>
      <c r="D29" s="340"/>
      <c r="E29" s="340"/>
      <c r="F29" s="340"/>
      <c r="G29" s="340"/>
      <c r="H29" s="340"/>
      <c r="I29" s="340"/>
    </row>
    <row r="30" spans="1:9" s="33" customFormat="1" ht="12.75" x14ac:dyDescent="0.2">
      <c r="A30" s="340"/>
      <c r="B30" s="340"/>
      <c r="C30" s="340"/>
      <c r="D30" s="340"/>
      <c r="E30" s="340"/>
      <c r="F30" s="340"/>
      <c r="G30" s="340"/>
      <c r="H30" s="340"/>
      <c r="I30" s="340"/>
    </row>
    <row r="31" spans="1:9" s="33" customFormat="1" ht="12.75" customHeight="1" x14ac:dyDescent="0.2">
      <c r="A31" s="342" t="s">
        <v>15</v>
      </c>
      <c r="B31" s="342"/>
      <c r="C31" s="342"/>
      <c r="D31" s="342"/>
      <c r="E31" s="342"/>
      <c r="F31" s="342"/>
      <c r="G31" s="342"/>
      <c r="H31" s="342"/>
      <c r="I31" s="342"/>
    </row>
    <row r="32" spans="1:9" s="33" customFormat="1" ht="12.75" x14ac:dyDescent="0.2">
      <c r="A32" s="342"/>
      <c r="B32" s="342"/>
      <c r="C32" s="342"/>
      <c r="D32" s="342"/>
      <c r="E32" s="342"/>
      <c r="F32" s="342"/>
      <c r="G32" s="342"/>
      <c r="H32" s="342"/>
      <c r="I32" s="342"/>
    </row>
    <row r="33" spans="1:9" s="27" customFormat="1" ht="5.0999999999999996" customHeight="1" x14ac:dyDescent="0.2">
      <c r="A33" s="29"/>
      <c r="B33" s="29"/>
      <c r="C33" s="29"/>
      <c r="D33" s="29"/>
      <c r="E33" s="29"/>
      <c r="F33" s="29"/>
    </row>
    <row r="34" spans="1:9" s="27" customFormat="1" ht="45" customHeight="1" x14ac:dyDescent="0.2">
      <c r="A34" s="343" t="s">
        <v>16</v>
      </c>
      <c r="B34" s="343"/>
      <c r="C34" s="343"/>
      <c r="D34" s="343"/>
      <c r="E34" s="343"/>
      <c r="F34" s="343"/>
      <c r="G34" s="343"/>
      <c r="H34" s="343"/>
      <c r="I34" s="343"/>
    </row>
    <row r="35" spans="1:9" s="27" customFormat="1" ht="33.6" customHeight="1" x14ac:dyDescent="0.2">
      <c r="A35" s="343" t="s">
        <v>848</v>
      </c>
      <c r="B35" s="343"/>
      <c r="C35" s="343"/>
      <c r="D35" s="343"/>
      <c r="E35" s="343"/>
      <c r="F35" s="343"/>
      <c r="G35" s="343"/>
      <c r="H35" s="343"/>
      <c r="I35" s="343"/>
    </row>
    <row r="36" spans="1:9" s="27" customFormat="1" ht="33.6" customHeight="1" x14ac:dyDescent="0.2">
      <c r="A36" s="343" t="s">
        <v>849</v>
      </c>
      <c r="B36" s="343"/>
      <c r="C36" s="343"/>
      <c r="D36" s="343"/>
      <c r="E36" s="343"/>
      <c r="F36" s="343"/>
      <c r="G36" s="343"/>
      <c r="H36" s="343"/>
      <c r="I36" s="343"/>
    </row>
    <row r="37" spans="1:9" s="27" customFormat="1" ht="14.25" customHeight="1" x14ac:dyDescent="0.2">
      <c r="A37" s="343" t="s">
        <v>17</v>
      </c>
      <c r="B37" s="343"/>
      <c r="C37" s="343"/>
      <c r="D37" s="343"/>
      <c r="E37" s="343"/>
      <c r="F37" s="343"/>
      <c r="G37" s="343"/>
      <c r="H37" s="343"/>
      <c r="I37" s="343"/>
    </row>
  </sheetData>
  <mergeCells count="20">
    <mergeCell ref="A3:I3"/>
    <mergeCell ref="A5:I5"/>
    <mergeCell ref="A7:I7"/>
    <mergeCell ref="A36:I36"/>
    <mergeCell ref="A37:I37"/>
    <mergeCell ref="A23:I24"/>
    <mergeCell ref="A25:I26"/>
    <mergeCell ref="A27:I27"/>
    <mergeCell ref="A28:I28"/>
    <mergeCell ref="A29:I30"/>
    <mergeCell ref="A11:I11"/>
    <mergeCell ref="A9:I9"/>
    <mergeCell ref="A31:I32"/>
    <mergeCell ref="A34:I34"/>
    <mergeCell ref="A35:I35"/>
    <mergeCell ref="A13:I13"/>
    <mergeCell ref="A15:I15"/>
    <mergeCell ref="A17:I17"/>
    <mergeCell ref="A19:I19"/>
    <mergeCell ref="A21:I21"/>
  </mergeCells>
  <printOptions horizontalCentered="1"/>
  <pageMargins left="0.78749999999999998" right="0.39374999999999999" top="0.78749999999999998" bottom="0.59097222222222201" header="0.51180555555555496" footer="0.31527777777777799"/>
  <pageSetup paperSize="9" firstPageNumber="0" orientation="portrait" horizontalDpi="300" verticalDpi="300" r:id="rId1"/>
  <headerFooter>
    <oddHeader>&amp;LObnova gasilskega doma v Babičih&amp;CPOPIS DEL&amp;RMestna občina Koper</oddHeader>
    <oddFooter>&amp;L&amp;A&amp;R&amp;P</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2"/>
  <sheetViews>
    <sheetView view="pageBreakPreview" zoomScale="110" zoomScaleNormal="100" zoomScaleSheetLayoutView="110" zoomScalePageLayoutView="110" workbookViewId="0">
      <selection activeCell="D16" sqref="D16"/>
    </sheetView>
  </sheetViews>
  <sheetFormatPr defaultRowHeight="15" x14ac:dyDescent="0.25"/>
  <cols>
    <col min="1" max="1" width="12.85546875" style="35" customWidth="1"/>
    <col min="2" max="2" width="49.7109375" style="35" customWidth="1"/>
    <col min="3" max="3" width="8.5703125" style="36" customWidth="1"/>
    <col min="4" max="4" width="18.42578125" style="35" customWidth="1"/>
    <col min="5" max="1025" width="8.85546875" style="35" customWidth="1"/>
  </cols>
  <sheetData>
    <row r="2" spans="1:11" s="40" customFormat="1" ht="23.25" customHeight="1" x14ac:dyDescent="0.35">
      <c r="A2" s="348" t="s">
        <v>854</v>
      </c>
      <c r="B2" s="348"/>
      <c r="C2" s="348"/>
      <c r="D2" s="348"/>
      <c r="E2" s="37"/>
      <c r="F2" s="37"/>
      <c r="G2" s="37"/>
      <c r="H2" s="38"/>
      <c r="I2" s="39"/>
      <c r="J2" s="39"/>
      <c r="K2" s="38"/>
    </row>
    <row r="3" spans="1:11" s="46" customFormat="1" ht="12.75" x14ac:dyDescent="0.2">
      <c r="A3" s="348"/>
      <c r="B3" s="348"/>
      <c r="C3" s="348"/>
      <c r="D3" s="348"/>
      <c r="E3" s="41"/>
      <c r="F3" s="42"/>
      <c r="G3" s="43"/>
      <c r="H3" s="44"/>
      <c r="I3" s="45"/>
      <c r="J3" s="45"/>
      <c r="K3" s="44"/>
    </row>
    <row r="4" spans="1:11" s="46" customFormat="1" ht="12.75" x14ac:dyDescent="0.2">
      <c r="A4" s="348"/>
      <c r="B4" s="348"/>
      <c r="C4" s="348"/>
      <c r="D4" s="348"/>
      <c r="E4" s="41"/>
      <c r="F4" s="42"/>
      <c r="G4" s="43"/>
      <c r="H4" s="44"/>
      <c r="I4" s="45"/>
      <c r="J4" s="45"/>
      <c r="K4" s="44"/>
    </row>
    <row r="5" spans="1:11" s="46" customFormat="1" ht="12.75" x14ac:dyDescent="0.2">
      <c r="A5" s="47"/>
      <c r="B5" s="48"/>
      <c r="C5" s="48"/>
      <c r="D5" s="48"/>
      <c r="E5" s="47"/>
      <c r="F5" s="49"/>
      <c r="G5" s="43"/>
      <c r="H5" s="50"/>
      <c r="I5" s="45"/>
      <c r="J5" s="45"/>
      <c r="K5" s="44"/>
    </row>
    <row r="7" spans="1:11" s="56" customFormat="1" ht="16.149999999999999" customHeight="1" x14ac:dyDescent="0.25">
      <c r="A7" s="53" t="s">
        <v>18</v>
      </c>
      <c r="B7" s="54" t="s">
        <v>19</v>
      </c>
      <c r="C7" s="54"/>
      <c r="D7" s="55"/>
    </row>
    <row r="8" spans="1:11" s="56" customFormat="1" ht="16.149999999999999" customHeight="1" x14ac:dyDescent="0.25">
      <c r="A8" s="53"/>
      <c r="B8" s="54"/>
      <c r="C8" s="54"/>
      <c r="D8" s="55"/>
    </row>
    <row r="9" spans="1:11" ht="16.149999999999999" customHeight="1" x14ac:dyDescent="0.25">
      <c r="A9" s="57" t="s">
        <v>20</v>
      </c>
      <c r="B9" s="58" t="s">
        <v>21</v>
      </c>
      <c r="C9" s="58"/>
      <c r="D9" s="55"/>
    </row>
    <row r="10" spans="1:11" ht="16.149999999999999" customHeight="1" thickBot="1" x14ac:dyDescent="0.3">
      <c r="A10" s="60"/>
      <c r="B10" s="58"/>
      <c r="C10" s="59"/>
      <c r="D10" s="61"/>
    </row>
    <row r="11" spans="1:11" s="66" customFormat="1" ht="19.5" thickBot="1" x14ac:dyDescent="0.35">
      <c r="A11" s="62" t="s">
        <v>23</v>
      </c>
      <c r="B11" s="63"/>
      <c r="C11" s="64"/>
      <c r="D11" s="65"/>
    </row>
    <row r="12" spans="1:11" s="46" customFormat="1" ht="4.5" customHeight="1" x14ac:dyDescent="0.2">
      <c r="C12" s="67"/>
      <c r="D12" s="68"/>
    </row>
  </sheetData>
  <mergeCells count="1">
    <mergeCell ref="A2:D4"/>
  </mergeCells>
  <printOptions gridLines="1"/>
  <pageMargins left="0.78749999999999998" right="0.39374999999999999" top="0.78749999999999998" bottom="0.59097222222222201" header="0.51180555555555496" footer="0.31527777777777799"/>
  <pageSetup paperSize="9" firstPageNumber="0" orientation="portrait" horizontalDpi="300" verticalDpi="300" r:id="rId1"/>
  <headerFooter>
    <oddHeader>&amp;LObnova gasilskega doma v Babičih&amp;CPOPIS DEL&amp;RMestna občina Koper</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59"/>
  <sheetViews>
    <sheetView view="pageBreakPreview" zoomScale="110" zoomScaleNormal="100" zoomScaleSheetLayoutView="110" zoomScalePageLayoutView="110" workbookViewId="0">
      <selection activeCell="D16" sqref="D16"/>
    </sheetView>
  </sheetViews>
  <sheetFormatPr defaultRowHeight="15" outlineLevelRow="1" x14ac:dyDescent="0.25"/>
  <cols>
    <col min="1" max="1" width="9.28515625" style="72" customWidth="1"/>
    <col min="2" max="2" width="40.140625" style="73" customWidth="1"/>
    <col min="3" max="3" width="8" style="74" customWidth="1"/>
    <col min="4" max="4" width="10.28515625" style="74" customWidth="1"/>
    <col min="5" max="5" width="11.28515625" style="36" customWidth="1"/>
    <col min="6" max="6" width="14.7109375" style="36" customWidth="1"/>
    <col min="7" max="7" width="21.7109375" style="74" customWidth="1"/>
    <col min="8" max="1025" width="8.85546875" style="73" customWidth="1"/>
  </cols>
  <sheetData>
    <row r="1" spans="1:20" s="80" customFormat="1" ht="16.899999999999999" customHeight="1" x14ac:dyDescent="0.25">
      <c r="A1" s="75" t="s">
        <v>26</v>
      </c>
      <c r="B1" s="76" t="s">
        <v>27</v>
      </c>
      <c r="C1" s="77" t="s">
        <v>28</v>
      </c>
      <c r="D1" s="77" t="s">
        <v>29</v>
      </c>
      <c r="E1" s="78" t="s">
        <v>30</v>
      </c>
      <c r="F1" s="79" t="s">
        <v>31</v>
      </c>
    </row>
    <row r="2" spans="1:20" s="82" customFormat="1" ht="15.75" x14ac:dyDescent="0.25">
      <c r="A2" s="81" t="s">
        <v>32</v>
      </c>
      <c r="B2" s="82" t="s">
        <v>19</v>
      </c>
      <c r="C2" s="83"/>
      <c r="D2" s="83"/>
      <c r="E2" s="84"/>
      <c r="F2" s="84"/>
      <c r="G2" s="83"/>
    </row>
    <row r="3" spans="1:20" x14ac:dyDescent="0.25">
      <c r="A3" s="85" t="s">
        <v>33</v>
      </c>
      <c r="B3" s="86" t="s">
        <v>34</v>
      </c>
      <c r="C3" s="87"/>
      <c r="D3" s="87"/>
      <c r="E3" s="88"/>
      <c r="F3" s="88"/>
      <c r="G3" s="89"/>
      <c r="H3" s="86"/>
      <c r="I3" s="86"/>
      <c r="J3" s="86"/>
      <c r="K3" s="86"/>
      <c r="L3" s="86"/>
      <c r="M3" s="86"/>
      <c r="N3" s="86"/>
      <c r="O3" s="86"/>
      <c r="P3" s="86"/>
      <c r="Q3" s="86"/>
      <c r="R3" s="86"/>
      <c r="S3" s="86"/>
      <c r="T3" s="86"/>
    </row>
    <row r="4" spans="1:20" ht="90" outlineLevel="1" x14ac:dyDescent="0.25">
      <c r="A4" s="90" t="s">
        <v>35</v>
      </c>
      <c r="B4" s="91" t="s">
        <v>855</v>
      </c>
      <c r="C4" s="92" t="s">
        <v>757</v>
      </c>
      <c r="D4" s="74">
        <v>1</v>
      </c>
      <c r="F4" s="93"/>
    </row>
    <row r="5" spans="1:20" ht="90" outlineLevel="1" x14ac:dyDescent="0.25">
      <c r="A5" s="90" t="s">
        <v>865</v>
      </c>
      <c r="B5" s="91" t="s">
        <v>37</v>
      </c>
      <c r="C5" s="92" t="s">
        <v>38</v>
      </c>
      <c r="D5" s="74">
        <v>1</v>
      </c>
      <c r="F5" s="93"/>
    </row>
    <row r="6" spans="1:20" ht="90" outlineLevel="1" x14ac:dyDescent="0.25">
      <c r="A6" s="90" t="s">
        <v>36</v>
      </c>
      <c r="B6" s="91" t="s">
        <v>40</v>
      </c>
      <c r="C6" s="92" t="s">
        <v>38</v>
      </c>
      <c r="D6" s="74">
        <v>1</v>
      </c>
      <c r="F6" s="93"/>
    </row>
    <row r="7" spans="1:20" ht="80.25" customHeight="1" outlineLevel="1" x14ac:dyDescent="0.25">
      <c r="A7" s="90" t="s">
        <v>39</v>
      </c>
      <c r="B7" s="91" t="s">
        <v>42</v>
      </c>
      <c r="C7" s="92" t="s">
        <v>38</v>
      </c>
      <c r="D7" s="74">
        <v>1</v>
      </c>
      <c r="F7" s="93"/>
    </row>
    <row r="8" spans="1:20" ht="90" outlineLevel="1" x14ac:dyDescent="0.25">
      <c r="A8" s="90" t="s">
        <v>41</v>
      </c>
      <c r="B8" s="91" t="s">
        <v>44</v>
      </c>
      <c r="C8" s="92" t="s">
        <v>38</v>
      </c>
      <c r="D8" s="74">
        <v>9</v>
      </c>
      <c r="F8" s="93"/>
    </row>
    <row r="9" spans="1:20" ht="75" outlineLevel="1" x14ac:dyDescent="0.25">
      <c r="A9" s="90" t="s">
        <v>43</v>
      </c>
      <c r="B9" s="91" t="s">
        <v>46</v>
      </c>
      <c r="C9" s="92" t="s">
        <v>47</v>
      </c>
      <c r="D9" s="74">
        <f>+(0.9+2.15+3.9)*3.2</f>
        <v>22.24</v>
      </c>
      <c r="F9" s="93"/>
    </row>
    <row r="10" spans="1:20" ht="60" outlineLevel="1" x14ac:dyDescent="0.25">
      <c r="A10" s="90" t="s">
        <v>45</v>
      </c>
      <c r="B10" s="91" t="s">
        <v>49</v>
      </c>
      <c r="C10" s="92" t="s">
        <v>50</v>
      </c>
      <c r="D10" s="74">
        <f>+(2+10+2.04+1.4+9.12+5)*3.27*0.45</f>
        <v>43.497540000000001</v>
      </c>
      <c r="F10" s="93"/>
    </row>
    <row r="11" spans="1:20" ht="60" outlineLevel="1" x14ac:dyDescent="0.25">
      <c r="A11" s="90" t="s">
        <v>48</v>
      </c>
      <c r="B11" s="91" t="s">
        <v>52</v>
      </c>
      <c r="C11" s="92" t="s">
        <v>50</v>
      </c>
      <c r="D11" s="74">
        <f>(2.07+0.7+0.6+0.45+1.03*5+1*4+0.9*2+1.66+1.05+0.6)*3.2*0.42</f>
        <v>24.299520000000001</v>
      </c>
      <c r="F11" s="93"/>
    </row>
    <row r="12" spans="1:20" ht="60" outlineLevel="1" x14ac:dyDescent="0.25">
      <c r="A12" s="90" t="s">
        <v>51</v>
      </c>
      <c r="B12" s="91" t="s">
        <v>54</v>
      </c>
      <c r="C12" s="92" t="s">
        <v>47</v>
      </c>
      <c r="D12" s="74">
        <f>(3.24+3.4+3.41+2.24+3.54+3.27+2.45+2.98+2.98+2.94+2.58+2.04+3.17+2.15+2.58+2.87+3.12+2.28+2.5)*3.2</f>
        <v>171.96799999999999</v>
      </c>
      <c r="F12" s="93"/>
    </row>
    <row r="13" spans="1:20" ht="90" outlineLevel="1" x14ac:dyDescent="0.25">
      <c r="A13" s="90" t="s">
        <v>53</v>
      </c>
      <c r="B13" s="91" t="s">
        <v>56</v>
      </c>
      <c r="C13" s="92" t="s">
        <v>50</v>
      </c>
      <c r="D13" s="74">
        <f>1.2*(200*0.2+2*20*0.2*0.65+10*2.35*0.2*0.2+40*9.12*0.135*0.2)</f>
        <v>67.187520000000006</v>
      </c>
      <c r="F13" s="93"/>
    </row>
    <row r="14" spans="1:20" ht="75" outlineLevel="1" x14ac:dyDescent="0.25">
      <c r="A14" s="90" t="s">
        <v>55</v>
      </c>
      <c r="B14" s="91" t="s">
        <v>58</v>
      </c>
      <c r="C14" s="92" t="s">
        <v>47</v>
      </c>
      <c r="D14" s="74">
        <v>174.13</v>
      </c>
      <c r="F14" s="93"/>
    </row>
    <row r="15" spans="1:20" ht="30" outlineLevel="1" x14ac:dyDescent="0.25">
      <c r="A15" s="90" t="s">
        <v>57</v>
      </c>
      <c r="B15" s="91" t="s">
        <v>60</v>
      </c>
      <c r="C15" s="92" t="s">
        <v>47</v>
      </c>
      <c r="D15" s="74">
        <v>50</v>
      </c>
      <c r="F15" s="93"/>
    </row>
    <row r="16" spans="1:20" ht="120" outlineLevel="1" x14ac:dyDescent="0.25">
      <c r="A16" s="90" t="s">
        <v>59</v>
      </c>
      <c r="B16" s="91" t="s">
        <v>62</v>
      </c>
      <c r="C16" s="92" t="s">
        <v>47</v>
      </c>
      <c r="D16" s="74">
        <f>2*10.76+2.7*9.9</f>
        <v>48.25</v>
      </c>
      <c r="F16" s="93"/>
    </row>
    <row r="17" spans="1:7" ht="45" outlineLevel="1" x14ac:dyDescent="0.25">
      <c r="A17" s="90" t="s">
        <v>61</v>
      </c>
      <c r="B17" s="91" t="s">
        <v>64</v>
      </c>
      <c r="C17" s="74" t="s">
        <v>38</v>
      </c>
      <c r="D17" s="74">
        <v>2</v>
      </c>
      <c r="F17" s="93"/>
    </row>
    <row r="18" spans="1:7" ht="75" outlineLevel="1" x14ac:dyDescent="0.25">
      <c r="A18" s="90" t="s">
        <v>63</v>
      </c>
      <c r="B18" s="91" t="s">
        <v>66</v>
      </c>
      <c r="C18" s="92" t="s">
        <v>47</v>
      </c>
      <c r="D18" s="74">
        <f>20.3*5.3*2</f>
        <v>215.18</v>
      </c>
      <c r="F18" s="93"/>
    </row>
    <row r="19" spans="1:7" ht="105" outlineLevel="1" x14ac:dyDescent="0.25">
      <c r="A19" s="90" t="s">
        <v>65</v>
      </c>
      <c r="B19" s="91" t="s">
        <v>68</v>
      </c>
      <c r="C19" s="92" t="s">
        <v>47</v>
      </c>
      <c r="D19" s="74">
        <v>210</v>
      </c>
      <c r="F19" s="93"/>
    </row>
    <row r="20" spans="1:7" ht="90" outlineLevel="1" x14ac:dyDescent="0.25">
      <c r="A20" s="90" t="s">
        <v>67</v>
      </c>
      <c r="B20" s="91" t="s">
        <v>856</v>
      </c>
      <c r="C20" s="92" t="s">
        <v>70</v>
      </c>
      <c r="D20" s="74">
        <v>30</v>
      </c>
      <c r="F20" s="93"/>
    </row>
    <row r="21" spans="1:7" ht="75.75" outlineLevel="1" thickBot="1" x14ac:dyDescent="0.3">
      <c r="A21" s="254" t="s">
        <v>69</v>
      </c>
      <c r="B21" s="255" t="s">
        <v>71</v>
      </c>
      <c r="C21" s="256" t="s">
        <v>70</v>
      </c>
      <c r="D21" s="257">
        <v>15</v>
      </c>
      <c r="E21" s="258"/>
      <c r="F21" s="259"/>
    </row>
    <row r="22" spans="1:7" s="73" customFormat="1" outlineLevel="1" x14ac:dyDescent="0.25">
      <c r="A22" s="90"/>
      <c r="B22" s="91"/>
      <c r="C22" s="92"/>
      <c r="D22" s="74"/>
      <c r="E22" s="36"/>
      <c r="F22" s="93"/>
      <c r="G22" s="74"/>
    </row>
    <row r="23" spans="1:7" s="73" customFormat="1" ht="15.75" outlineLevel="1" thickBot="1" x14ac:dyDescent="0.3">
      <c r="A23" s="263"/>
      <c r="B23" s="264" t="s">
        <v>860</v>
      </c>
      <c r="C23" s="265"/>
      <c r="D23" s="266"/>
      <c r="E23" s="267"/>
      <c r="F23" s="273"/>
      <c r="G23" s="74"/>
    </row>
    <row r="24" spans="1:7" s="73" customFormat="1" ht="15.75" outlineLevel="1" thickTop="1" x14ac:dyDescent="0.25">
      <c r="A24" s="90"/>
      <c r="B24" s="91"/>
      <c r="C24" s="92"/>
      <c r="D24" s="74"/>
      <c r="E24" s="36"/>
      <c r="F24" s="93"/>
      <c r="G24" s="74"/>
    </row>
    <row r="25" spans="1:7" s="86" customFormat="1" x14ac:dyDescent="0.25">
      <c r="A25" s="85" t="s">
        <v>72</v>
      </c>
      <c r="B25" s="86" t="s">
        <v>73</v>
      </c>
      <c r="C25" s="87"/>
      <c r="D25" s="87"/>
      <c r="E25" s="88"/>
      <c r="F25" s="88"/>
      <c r="G25" s="89"/>
    </row>
    <row r="26" spans="1:7" ht="60" outlineLevel="1" x14ac:dyDescent="0.25">
      <c r="A26" s="90" t="s">
        <v>74</v>
      </c>
      <c r="B26" s="91" t="s">
        <v>75</v>
      </c>
      <c r="C26" s="92" t="s">
        <v>50</v>
      </c>
      <c r="D26" s="74">
        <f>250*0.3+(15+6.5)*5*3.5</f>
        <v>451.25</v>
      </c>
      <c r="F26" s="93"/>
    </row>
    <row r="27" spans="1:7" ht="45" outlineLevel="1" x14ac:dyDescent="0.25">
      <c r="A27" s="90" t="s">
        <v>76</v>
      </c>
      <c r="B27" s="91" t="s">
        <v>77</v>
      </c>
      <c r="C27" s="92" t="s">
        <v>50</v>
      </c>
      <c r="D27" s="74">
        <f>+(2*20.9+10.72+2*9+11.6+1.54)*1.5*1.1</f>
        <v>138.03900000000002</v>
      </c>
      <c r="F27" s="93"/>
    </row>
    <row r="28" spans="1:7" ht="60" outlineLevel="1" x14ac:dyDescent="0.25">
      <c r="A28" s="90" t="s">
        <v>78</v>
      </c>
      <c r="B28" s="91" t="s">
        <v>79</v>
      </c>
      <c r="C28" s="92" t="s">
        <v>50</v>
      </c>
      <c r="D28" s="74">
        <v>2.5</v>
      </c>
      <c r="F28" s="93"/>
    </row>
    <row r="29" spans="1:7" ht="60" outlineLevel="1" x14ac:dyDescent="0.25">
      <c r="A29" s="90" t="s">
        <v>80</v>
      </c>
      <c r="B29" s="91" t="s">
        <v>81</v>
      </c>
      <c r="C29" s="92" t="s">
        <v>50</v>
      </c>
      <c r="D29" s="74">
        <f>250*0.25+D28-(2*20.9+10.72+2*9+11.6+1.54)*0.5*0.3+(15+6.5)*1.3*3.5</f>
        <v>150.27600000000001</v>
      </c>
      <c r="F29" s="93"/>
    </row>
    <row r="30" spans="1:7" ht="30.75" outlineLevel="1" thickBot="1" x14ac:dyDescent="0.3">
      <c r="A30" s="254" t="s">
        <v>82</v>
      </c>
      <c r="B30" s="255" t="s">
        <v>83</v>
      </c>
      <c r="C30" s="256" t="s">
        <v>47</v>
      </c>
      <c r="D30" s="257">
        <v>225</v>
      </c>
      <c r="E30" s="258"/>
      <c r="F30" s="259"/>
    </row>
    <row r="31" spans="1:7" s="73" customFormat="1" ht="11.25" customHeight="1" outlineLevel="1" x14ac:dyDescent="0.25">
      <c r="A31" s="90"/>
      <c r="B31" s="99"/>
      <c r="C31" s="92"/>
      <c r="D31" s="74"/>
      <c r="E31" s="36"/>
      <c r="F31" s="100"/>
      <c r="G31" s="74"/>
    </row>
    <row r="32" spans="1:7" s="73" customFormat="1" ht="15.75" outlineLevel="1" thickBot="1" x14ac:dyDescent="0.3">
      <c r="A32" s="272"/>
      <c r="B32" s="264" t="s">
        <v>929</v>
      </c>
      <c r="C32" s="265"/>
      <c r="D32" s="266"/>
      <c r="E32" s="267"/>
      <c r="F32" s="273"/>
      <c r="G32" s="74"/>
    </row>
    <row r="33" spans="1:7" s="73" customFormat="1" ht="15.75" outlineLevel="1" thickTop="1" x14ac:dyDescent="0.25">
      <c r="A33" s="90"/>
      <c r="B33" s="91"/>
      <c r="C33" s="92"/>
      <c r="D33" s="74"/>
      <c r="E33" s="36"/>
      <c r="F33" s="93"/>
      <c r="G33" s="74"/>
    </row>
    <row r="34" spans="1:7" s="86" customFormat="1" x14ac:dyDescent="0.25">
      <c r="A34" s="85" t="s">
        <v>84</v>
      </c>
      <c r="B34" s="86" t="s">
        <v>85</v>
      </c>
      <c r="C34" s="87"/>
      <c r="D34" s="87"/>
      <c r="E34" s="88"/>
      <c r="F34" s="88"/>
      <c r="G34" s="89"/>
    </row>
    <row r="35" spans="1:7" ht="45" outlineLevel="1" x14ac:dyDescent="0.25">
      <c r="A35" s="90" t="s">
        <v>86</v>
      </c>
      <c r="B35" s="91" t="s">
        <v>87</v>
      </c>
      <c r="C35" s="92" t="s">
        <v>50</v>
      </c>
      <c r="D35" s="74">
        <v>6.19</v>
      </c>
      <c r="F35" s="93"/>
    </row>
    <row r="36" spans="1:7" ht="45" outlineLevel="1" x14ac:dyDescent="0.25">
      <c r="A36" s="90" t="s">
        <v>88</v>
      </c>
      <c r="B36" s="91" t="s">
        <v>89</v>
      </c>
      <c r="C36" s="92" t="s">
        <v>50</v>
      </c>
      <c r="D36" s="74">
        <v>27.32</v>
      </c>
      <c r="F36" s="93"/>
    </row>
    <row r="37" spans="1:7" ht="45" outlineLevel="1" x14ac:dyDescent="0.25">
      <c r="A37" s="90" t="s">
        <v>90</v>
      </c>
      <c r="B37" s="91" t="s">
        <v>91</v>
      </c>
      <c r="C37" s="92" t="s">
        <v>50</v>
      </c>
      <c r="D37" s="74">
        <v>17.16</v>
      </c>
      <c r="F37" s="93"/>
    </row>
    <row r="38" spans="1:7" s="327" customFormat="1" ht="45" outlineLevel="1" x14ac:dyDescent="0.25">
      <c r="A38" s="321" t="s">
        <v>92</v>
      </c>
      <c r="B38" s="322" t="s">
        <v>93</v>
      </c>
      <c r="C38" s="323" t="s">
        <v>50</v>
      </c>
      <c r="D38" s="324">
        <v>1</v>
      </c>
      <c r="E38" s="325"/>
      <c r="F38" s="326"/>
      <c r="G38" s="324"/>
    </row>
    <row r="39" spans="1:7" ht="45" outlineLevel="1" x14ac:dyDescent="0.25">
      <c r="A39" s="90" t="s">
        <v>94</v>
      </c>
      <c r="B39" s="91" t="s">
        <v>95</v>
      </c>
      <c r="C39" s="92" t="s">
        <v>50</v>
      </c>
      <c r="D39" s="74">
        <v>36.4</v>
      </c>
      <c r="F39" s="93"/>
    </row>
    <row r="40" spans="1:7" ht="45" outlineLevel="1" x14ac:dyDescent="0.25">
      <c r="A40" s="90" t="s">
        <v>96</v>
      </c>
      <c r="B40" s="91" t="s">
        <v>97</v>
      </c>
      <c r="C40" s="92" t="s">
        <v>50</v>
      </c>
      <c r="D40" s="74">
        <f>0.63+2.29+1.67</f>
        <v>4.59</v>
      </c>
      <c r="F40" s="93"/>
    </row>
    <row r="41" spans="1:7" ht="45" outlineLevel="1" x14ac:dyDescent="0.25">
      <c r="A41" s="90" t="s">
        <v>98</v>
      </c>
      <c r="B41" s="91" t="s">
        <v>99</v>
      </c>
      <c r="C41" s="92" t="s">
        <v>50</v>
      </c>
      <c r="D41" s="74">
        <f>1.02+1.3</f>
        <v>2.3200000000000003</v>
      </c>
      <c r="F41" s="93"/>
    </row>
    <row r="42" spans="1:7" ht="60" outlineLevel="1" x14ac:dyDescent="0.25">
      <c r="A42" s="90" t="s">
        <v>100</v>
      </c>
      <c r="B42" s="91" t="s">
        <v>101</v>
      </c>
      <c r="C42" s="92" t="s">
        <v>50</v>
      </c>
      <c r="D42" s="74">
        <f>0.67+1.18+0.43+0.97</f>
        <v>3.25</v>
      </c>
      <c r="F42" s="93"/>
    </row>
    <row r="43" spans="1:7" ht="60" outlineLevel="1" x14ac:dyDescent="0.25">
      <c r="A43" s="90" t="s">
        <v>102</v>
      </c>
      <c r="B43" s="91" t="s">
        <v>103</v>
      </c>
      <c r="C43" s="92" t="s">
        <v>50</v>
      </c>
      <c r="D43" s="74">
        <f>4.4+1.44+0.78+0.45</f>
        <v>7.07</v>
      </c>
      <c r="F43" s="93"/>
    </row>
    <row r="44" spans="1:7" ht="60" outlineLevel="1" x14ac:dyDescent="0.25">
      <c r="A44" s="90" t="s">
        <v>104</v>
      </c>
      <c r="B44" s="91" t="s">
        <v>105</v>
      </c>
      <c r="C44" s="92" t="s">
        <v>50</v>
      </c>
      <c r="D44" s="74">
        <v>2.82</v>
      </c>
      <c r="F44" s="93"/>
    </row>
    <row r="45" spans="1:7" ht="60" outlineLevel="1" x14ac:dyDescent="0.25">
      <c r="A45" s="90" t="s">
        <v>106</v>
      </c>
      <c r="B45" s="91" t="s">
        <v>107</v>
      </c>
      <c r="C45" s="92" t="s">
        <v>50</v>
      </c>
      <c r="D45" s="74">
        <f>15+11.82</f>
        <v>26.82</v>
      </c>
      <c r="F45" s="93"/>
    </row>
    <row r="46" spans="1:7" ht="60" outlineLevel="1" x14ac:dyDescent="0.25">
      <c r="A46" s="90" t="s">
        <v>108</v>
      </c>
      <c r="B46" s="91" t="s">
        <v>109</v>
      </c>
      <c r="C46" s="92" t="s">
        <v>50</v>
      </c>
      <c r="D46" s="74">
        <f>2.356+3.41</f>
        <v>5.766</v>
      </c>
      <c r="F46" s="93"/>
    </row>
    <row r="47" spans="1:7" ht="60" outlineLevel="1" x14ac:dyDescent="0.25">
      <c r="A47" s="90" t="s">
        <v>110</v>
      </c>
      <c r="B47" s="91" t="s">
        <v>111</v>
      </c>
      <c r="C47" s="92" t="s">
        <v>50</v>
      </c>
      <c r="D47" s="74">
        <v>38.520000000000003</v>
      </c>
      <c r="F47" s="93"/>
    </row>
    <row r="48" spans="1:7" ht="75" outlineLevel="1" x14ac:dyDescent="0.25">
      <c r="A48" s="90" t="s">
        <v>112</v>
      </c>
      <c r="B48" s="91" t="s">
        <v>113</v>
      </c>
      <c r="C48" s="92" t="s">
        <v>114</v>
      </c>
      <c r="D48" s="74">
        <f>1.1*6107</f>
        <v>6717.7000000000007</v>
      </c>
      <c r="F48" s="93"/>
    </row>
    <row r="49" spans="1:7" ht="75" outlineLevel="1" x14ac:dyDescent="0.25">
      <c r="A49" s="90" t="s">
        <v>115</v>
      </c>
      <c r="B49" s="91" t="s">
        <v>116</v>
      </c>
      <c r="C49" s="92" t="s">
        <v>114</v>
      </c>
      <c r="D49" s="74">
        <f>1.1*1937</f>
        <v>2130.7000000000003</v>
      </c>
      <c r="F49" s="93"/>
    </row>
    <row r="50" spans="1:7" ht="45" outlineLevel="1" x14ac:dyDescent="0.25">
      <c r="A50" s="90" t="s">
        <v>117</v>
      </c>
      <c r="B50" s="91" t="s">
        <v>118</v>
      </c>
      <c r="C50" s="92" t="s">
        <v>114</v>
      </c>
      <c r="D50" s="74">
        <v>7474</v>
      </c>
      <c r="F50" s="93"/>
    </row>
    <row r="51" spans="1:7" ht="60" outlineLevel="1" x14ac:dyDescent="0.25">
      <c r="A51" s="90" t="s">
        <v>119</v>
      </c>
      <c r="B51" s="91" t="s">
        <v>120</v>
      </c>
      <c r="C51" s="92" t="s">
        <v>47</v>
      </c>
      <c r="D51" s="74">
        <v>217</v>
      </c>
      <c r="F51" s="93"/>
    </row>
    <row r="52" spans="1:7" ht="60.75" outlineLevel="1" thickBot="1" x14ac:dyDescent="0.3">
      <c r="A52" s="254" t="s">
        <v>121</v>
      </c>
      <c r="B52" s="255" t="s">
        <v>994</v>
      </c>
      <c r="C52" s="256" t="s">
        <v>47</v>
      </c>
      <c r="D52" s="257">
        <f>39.29+132.18</f>
        <v>171.47</v>
      </c>
      <c r="E52" s="258"/>
      <c r="F52" s="259"/>
    </row>
    <row r="53" spans="1:7" s="73" customFormat="1" ht="18" customHeight="1" outlineLevel="1" x14ac:dyDescent="0.25">
      <c r="A53" s="90"/>
      <c r="C53" s="92"/>
      <c r="D53" s="74"/>
      <c r="E53" s="36"/>
      <c r="F53" s="93"/>
      <c r="G53" s="74"/>
    </row>
    <row r="54" spans="1:7" s="73" customFormat="1" ht="18" customHeight="1" outlineLevel="1" thickBot="1" x14ac:dyDescent="0.3">
      <c r="A54" s="263"/>
      <c r="B54" s="264" t="s">
        <v>861</v>
      </c>
      <c r="C54" s="265"/>
      <c r="D54" s="266"/>
      <c r="E54" s="267"/>
      <c r="F54" s="273"/>
      <c r="G54" s="74"/>
    </row>
    <row r="55" spans="1:7" s="86" customFormat="1" ht="15.75" thickTop="1" x14ac:dyDescent="0.25">
      <c r="A55" s="90" t="s">
        <v>866</v>
      </c>
      <c r="B55" s="86" t="s">
        <v>122</v>
      </c>
      <c r="C55" s="87"/>
      <c r="D55" s="87"/>
      <c r="E55" s="88"/>
      <c r="F55" s="88"/>
      <c r="G55" s="89"/>
    </row>
    <row r="56" spans="1:7" ht="30" outlineLevel="1" x14ac:dyDescent="0.25">
      <c r="A56" s="90" t="s">
        <v>867</v>
      </c>
      <c r="B56" s="91" t="s">
        <v>123</v>
      </c>
      <c r="C56" s="92" t="s">
        <v>47</v>
      </c>
      <c r="D56" s="74">
        <f>113.59-16.17</f>
        <v>97.42</v>
      </c>
      <c r="F56" s="93"/>
    </row>
    <row r="57" spans="1:7" ht="45" outlineLevel="1" x14ac:dyDescent="0.25">
      <c r="A57" s="90" t="s">
        <v>868</v>
      </c>
      <c r="B57" s="91" t="s">
        <v>124</v>
      </c>
      <c r="C57" s="92" t="s">
        <v>47</v>
      </c>
      <c r="D57" s="74">
        <f>31.87+40.04+10.87+22.79+34.43+68.26+110.17+20.48+6.76</f>
        <v>345.67</v>
      </c>
      <c r="F57" s="93"/>
    </row>
    <row r="58" spans="1:7" ht="45" outlineLevel="1" x14ac:dyDescent="0.25">
      <c r="A58" s="90" t="s">
        <v>869</v>
      </c>
      <c r="B58" s="91" t="s">
        <v>125</v>
      </c>
      <c r="C58" s="92" t="s">
        <v>47</v>
      </c>
      <c r="D58" s="74">
        <f>6.72+3.38+3.62-0.9*4+15.38</f>
        <v>25.5</v>
      </c>
      <c r="F58" s="93"/>
    </row>
    <row r="59" spans="1:7" ht="65.25" customHeight="1" outlineLevel="1" x14ac:dyDescent="0.25">
      <c r="A59" s="90" t="s">
        <v>870</v>
      </c>
      <c r="B59" s="91" t="s">
        <v>126</v>
      </c>
      <c r="C59" s="92" t="s">
        <v>47</v>
      </c>
      <c r="D59" s="74">
        <f>52.07+14+31.03</f>
        <v>97.1</v>
      </c>
      <c r="F59" s="93"/>
    </row>
    <row r="60" spans="1:7" ht="45" outlineLevel="1" x14ac:dyDescent="0.25">
      <c r="A60" s="90" t="s">
        <v>871</v>
      </c>
      <c r="B60" s="91" t="s">
        <v>127</v>
      </c>
      <c r="C60" s="92" t="s">
        <v>47</v>
      </c>
      <c r="D60" s="74">
        <f>221.61+66.66</f>
        <v>288.27</v>
      </c>
      <c r="F60" s="93"/>
    </row>
    <row r="61" spans="1:7" ht="45" outlineLevel="1" x14ac:dyDescent="0.25">
      <c r="A61" s="90" t="s">
        <v>872</v>
      </c>
      <c r="B61" s="91" t="s">
        <v>128</v>
      </c>
      <c r="C61" s="92" t="s">
        <v>47</v>
      </c>
      <c r="D61" s="74">
        <f>22.78+29.58</f>
        <v>52.36</v>
      </c>
      <c r="F61" s="93"/>
    </row>
    <row r="62" spans="1:7" ht="48.75" customHeight="1" outlineLevel="1" x14ac:dyDescent="0.25">
      <c r="A62" s="90" t="s">
        <v>873</v>
      </c>
      <c r="B62" s="91" t="s">
        <v>129</v>
      </c>
      <c r="C62" s="92" t="s">
        <v>47</v>
      </c>
      <c r="D62" s="74">
        <f>4.77+3.26+3.01+6.63+8.61+3.29</f>
        <v>29.569999999999997</v>
      </c>
      <c r="F62" s="93"/>
    </row>
    <row r="63" spans="1:7" ht="60" outlineLevel="1" x14ac:dyDescent="0.25">
      <c r="A63" s="90" t="s">
        <v>874</v>
      </c>
      <c r="B63" s="91" t="s">
        <v>130</v>
      </c>
      <c r="C63" s="92" t="s">
        <v>38</v>
      </c>
      <c r="D63" s="74">
        <v>7</v>
      </c>
      <c r="F63" s="93"/>
    </row>
    <row r="64" spans="1:7" ht="60" outlineLevel="1" x14ac:dyDescent="0.25">
      <c r="A64" s="90" t="s">
        <v>875</v>
      </c>
      <c r="B64" s="91" t="s">
        <v>930</v>
      </c>
      <c r="C64" s="92" t="s">
        <v>38</v>
      </c>
      <c r="D64" s="74">
        <v>4</v>
      </c>
      <c r="F64" s="93"/>
    </row>
    <row r="65" spans="1:7" ht="105" outlineLevel="1" x14ac:dyDescent="0.25">
      <c r="A65" s="90" t="s">
        <v>876</v>
      </c>
      <c r="B65" s="91" t="s">
        <v>899</v>
      </c>
      <c r="C65" s="92" t="s">
        <v>47</v>
      </c>
      <c r="D65" s="74">
        <v>50</v>
      </c>
      <c r="F65" s="93"/>
    </row>
    <row r="66" spans="1:7" ht="63.75" customHeight="1" outlineLevel="1" x14ac:dyDescent="0.25">
      <c r="A66" s="90" t="s">
        <v>877</v>
      </c>
      <c r="B66" s="91" t="s">
        <v>131</v>
      </c>
      <c r="C66" s="92" t="s">
        <v>47</v>
      </c>
      <c r="D66" s="74">
        <v>75</v>
      </c>
      <c r="F66" s="93"/>
    </row>
    <row r="67" spans="1:7" ht="75.75" outlineLevel="1" thickBot="1" x14ac:dyDescent="0.3">
      <c r="A67" s="254" t="s">
        <v>878</v>
      </c>
      <c r="B67" s="255" t="s">
        <v>132</v>
      </c>
      <c r="C67" s="256" t="s">
        <v>47</v>
      </c>
      <c r="D67" s="257">
        <v>400</v>
      </c>
      <c r="E67" s="258"/>
      <c r="F67" s="259"/>
    </row>
    <row r="68" spans="1:7" s="73" customFormat="1" outlineLevel="1" x14ac:dyDescent="0.25">
      <c r="A68" s="271"/>
      <c r="B68" s="99"/>
      <c r="C68" s="92"/>
      <c r="D68" s="74"/>
      <c r="E68" s="36"/>
      <c r="F68" s="100"/>
      <c r="G68" s="74"/>
    </row>
    <row r="69" spans="1:7" s="73" customFormat="1" ht="15.75" outlineLevel="1" thickBot="1" x14ac:dyDescent="0.3">
      <c r="A69" s="263"/>
      <c r="B69" s="264" t="s">
        <v>862</v>
      </c>
      <c r="C69" s="265"/>
      <c r="D69" s="266"/>
      <c r="E69" s="267"/>
      <c r="F69" s="273"/>
      <c r="G69" s="74"/>
    </row>
    <row r="70" spans="1:7" s="86" customFormat="1" ht="15.75" thickTop="1" x14ac:dyDescent="0.25">
      <c r="A70" s="85" t="s">
        <v>133</v>
      </c>
      <c r="B70" s="86" t="s">
        <v>134</v>
      </c>
      <c r="C70" s="87"/>
      <c r="D70" s="87"/>
      <c r="E70" s="88"/>
      <c r="F70" s="88"/>
      <c r="G70" s="89"/>
    </row>
    <row r="71" spans="1:7" ht="60" outlineLevel="1" x14ac:dyDescent="0.25">
      <c r="A71" s="90" t="s">
        <v>135</v>
      </c>
      <c r="B71" s="91" t="s">
        <v>136</v>
      </c>
      <c r="C71" s="92" t="s">
        <v>47</v>
      </c>
      <c r="D71" s="74">
        <f>25.68+191.64</f>
        <v>217.32</v>
      </c>
      <c r="F71" s="93"/>
    </row>
    <row r="72" spans="1:7" ht="135" outlineLevel="1" x14ac:dyDescent="0.25">
      <c r="A72" s="90" t="s">
        <v>137</v>
      </c>
      <c r="B72" s="91" t="s">
        <v>138</v>
      </c>
      <c r="C72" s="92" t="s">
        <v>47</v>
      </c>
      <c r="D72" s="74">
        <f>23.61+85.26</f>
        <v>108.87</v>
      </c>
      <c r="F72" s="93"/>
    </row>
    <row r="73" spans="1:7" ht="45" outlineLevel="1" x14ac:dyDescent="0.25">
      <c r="A73" s="90" t="s">
        <v>139</v>
      </c>
      <c r="B73" s="91" t="s">
        <v>140</v>
      </c>
      <c r="C73" s="92" t="s">
        <v>38</v>
      </c>
      <c r="D73" s="74">
        <v>4</v>
      </c>
      <c r="F73" s="93"/>
    </row>
    <row r="74" spans="1:7" ht="36.75" customHeight="1" outlineLevel="1" x14ac:dyDescent="0.25">
      <c r="A74" s="90" t="s">
        <v>141</v>
      </c>
      <c r="B74" s="91" t="s">
        <v>142</v>
      </c>
      <c r="C74" s="92" t="s">
        <v>38</v>
      </c>
      <c r="D74" s="74">
        <v>2</v>
      </c>
      <c r="F74" s="93"/>
    </row>
    <row r="75" spans="1:7" ht="165" outlineLevel="1" x14ac:dyDescent="0.25">
      <c r="A75" s="90" t="s">
        <v>143</v>
      </c>
      <c r="B75" s="91" t="s">
        <v>144</v>
      </c>
      <c r="C75" s="92" t="s">
        <v>47</v>
      </c>
      <c r="D75" s="74">
        <f>8.62+3.29+2.33+1.89+34.71+32</f>
        <v>82.84</v>
      </c>
      <c r="F75" s="93"/>
    </row>
    <row r="76" spans="1:7" ht="75" outlineLevel="1" x14ac:dyDescent="0.25">
      <c r="A76" s="90" t="s">
        <v>145</v>
      </c>
      <c r="B76" s="91" t="s">
        <v>146</v>
      </c>
      <c r="C76" s="92" t="s">
        <v>47</v>
      </c>
      <c r="D76" s="74">
        <f>+D72</f>
        <v>108.87</v>
      </c>
      <c r="F76" s="93"/>
    </row>
    <row r="77" spans="1:7" ht="60" outlineLevel="1" x14ac:dyDescent="0.25">
      <c r="A77" s="90" t="s">
        <v>147</v>
      </c>
      <c r="B77" s="91" t="s">
        <v>148</v>
      </c>
      <c r="C77" s="92" t="s">
        <v>47</v>
      </c>
      <c r="D77" s="74">
        <f>8.86+9.42</f>
        <v>18.28</v>
      </c>
      <c r="F77" s="93"/>
    </row>
    <row r="78" spans="1:7" ht="135" outlineLevel="1" x14ac:dyDescent="0.25">
      <c r="A78" s="90" t="s">
        <v>149</v>
      </c>
      <c r="B78" s="91" t="s">
        <v>857</v>
      </c>
      <c r="C78" s="92" t="s">
        <v>47</v>
      </c>
      <c r="D78" s="74">
        <v>16.3</v>
      </c>
      <c r="F78" s="93"/>
    </row>
    <row r="79" spans="1:7" ht="135" outlineLevel="1" x14ac:dyDescent="0.25">
      <c r="A79" s="90" t="s">
        <v>150</v>
      </c>
      <c r="B79" s="91" t="s">
        <v>151</v>
      </c>
      <c r="C79" s="92" t="s">
        <v>47</v>
      </c>
      <c r="D79" s="74">
        <f>54.03+14.86+3.4+1.9/0.15</f>
        <v>84.956666666666678</v>
      </c>
      <c r="F79" s="93"/>
    </row>
    <row r="80" spans="1:7" ht="75" outlineLevel="1" x14ac:dyDescent="0.25">
      <c r="A80" s="90" t="s">
        <v>152</v>
      </c>
      <c r="B80" s="91" t="s">
        <v>153</v>
      </c>
      <c r="C80" s="92" t="s">
        <v>50</v>
      </c>
      <c r="D80" s="74">
        <f>6.02+4.63</f>
        <v>10.649999999999999</v>
      </c>
      <c r="F80" s="93"/>
    </row>
    <row r="81" spans="1:6" ht="75" outlineLevel="1" x14ac:dyDescent="0.25">
      <c r="A81" s="90" t="s">
        <v>154</v>
      </c>
      <c r="B81" s="91" t="s">
        <v>155</v>
      </c>
      <c r="C81" s="92" t="s">
        <v>50</v>
      </c>
      <c r="D81" s="74">
        <f>0.79+18.31+12.18</f>
        <v>31.279999999999998</v>
      </c>
      <c r="F81" s="93"/>
    </row>
    <row r="82" spans="1:6" ht="75" outlineLevel="1" x14ac:dyDescent="0.25">
      <c r="A82" s="90" t="s">
        <v>156</v>
      </c>
      <c r="B82" s="91" t="s">
        <v>157</v>
      </c>
      <c r="C82" s="92" t="s">
        <v>50</v>
      </c>
      <c r="D82" s="74">
        <f>2.97+39.79+31.32</f>
        <v>74.08</v>
      </c>
      <c r="F82" s="93"/>
    </row>
    <row r="83" spans="1:6" ht="90" outlineLevel="1" x14ac:dyDescent="0.25">
      <c r="A83" s="90" t="s">
        <v>158</v>
      </c>
      <c r="B83" s="91" t="s">
        <v>159</v>
      </c>
      <c r="C83" s="92" t="s">
        <v>50</v>
      </c>
      <c r="D83" s="74">
        <v>4.5999999999999996</v>
      </c>
      <c r="F83" s="93"/>
    </row>
    <row r="84" spans="1:6" ht="90" outlineLevel="1" x14ac:dyDescent="0.25">
      <c r="A84" s="90" t="s">
        <v>160</v>
      </c>
      <c r="B84" s="91" t="s">
        <v>161</v>
      </c>
      <c r="C84" s="92" t="s">
        <v>70</v>
      </c>
      <c r="D84" s="74">
        <f>5*2.6+3*3.4</f>
        <v>23.2</v>
      </c>
      <c r="F84" s="93"/>
    </row>
    <row r="85" spans="1:6" ht="90" outlineLevel="1" x14ac:dyDescent="0.25">
      <c r="A85" s="90" t="s">
        <v>162</v>
      </c>
      <c r="B85" s="91" t="s">
        <v>163</v>
      </c>
      <c r="C85" s="92" t="s">
        <v>70</v>
      </c>
      <c r="D85" s="74">
        <f>8*2.6+6*3.4</f>
        <v>41.2</v>
      </c>
      <c r="F85" s="93"/>
    </row>
    <row r="86" spans="1:6" ht="90" outlineLevel="1" x14ac:dyDescent="0.25">
      <c r="A86" s="90" t="s">
        <v>164</v>
      </c>
      <c r="B86" s="91" t="s">
        <v>165</v>
      </c>
      <c r="C86" s="92" t="s">
        <v>70</v>
      </c>
      <c r="D86" s="74">
        <f>16*2.6+14*3.4</f>
        <v>89.2</v>
      </c>
      <c r="F86" s="93"/>
    </row>
    <row r="87" spans="1:6" ht="90" outlineLevel="1" x14ac:dyDescent="0.25">
      <c r="A87" s="90" t="s">
        <v>166</v>
      </c>
      <c r="B87" s="91" t="s">
        <v>167</v>
      </c>
      <c r="C87" s="92" t="s">
        <v>70</v>
      </c>
      <c r="D87" s="74">
        <f>6.72+14.45</f>
        <v>21.169999999999998</v>
      </c>
      <c r="F87" s="93"/>
    </row>
    <row r="88" spans="1:6" ht="84" customHeight="1" outlineLevel="1" x14ac:dyDescent="0.25">
      <c r="A88" s="90" t="s">
        <v>168</v>
      </c>
      <c r="B88" s="91" t="s">
        <v>169</v>
      </c>
      <c r="C88" s="92" t="s">
        <v>70</v>
      </c>
      <c r="D88" s="74">
        <f>22.95+19.7</f>
        <v>42.65</v>
      </c>
      <c r="F88" s="93"/>
    </row>
    <row r="89" spans="1:6" ht="90" outlineLevel="1" x14ac:dyDescent="0.25">
      <c r="A89" s="90" t="s">
        <v>170</v>
      </c>
      <c r="B89" s="91" t="s">
        <v>171</v>
      </c>
      <c r="C89" s="92" t="s">
        <v>38</v>
      </c>
      <c r="D89" s="74">
        <v>5</v>
      </c>
      <c r="F89" s="93"/>
    </row>
    <row r="90" spans="1:6" ht="90" outlineLevel="1" x14ac:dyDescent="0.25">
      <c r="A90" s="90" t="s">
        <v>172</v>
      </c>
      <c r="B90" s="91" t="s">
        <v>173</v>
      </c>
      <c r="C90" s="92" t="s">
        <v>38</v>
      </c>
      <c r="D90" s="74">
        <f>5+3</f>
        <v>8</v>
      </c>
      <c r="F90" s="93"/>
    </row>
    <row r="91" spans="1:6" ht="90" outlineLevel="1" x14ac:dyDescent="0.25">
      <c r="A91" s="90" t="s">
        <v>174</v>
      </c>
      <c r="B91" s="91" t="s">
        <v>175</v>
      </c>
      <c r="C91" s="92" t="s">
        <v>70</v>
      </c>
      <c r="D91" s="74">
        <v>8.7799999999999994</v>
      </c>
      <c r="F91" s="93"/>
    </row>
    <row r="92" spans="1:6" ht="105" outlineLevel="1" x14ac:dyDescent="0.25">
      <c r="A92" s="90" t="s">
        <v>176</v>
      </c>
      <c r="B92" s="91" t="s">
        <v>177</v>
      </c>
      <c r="C92" s="92" t="s">
        <v>70</v>
      </c>
      <c r="D92" s="74">
        <v>24.92</v>
      </c>
      <c r="F92" s="93"/>
    </row>
    <row r="93" spans="1:6" ht="105" outlineLevel="1" x14ac:dyDescent="0.25">
      <c r="A93" s="90" t="s">
        <v>178</v>
      </c>
      <c r="B93" s="91" t="s">
        <v>179</v>
      </c>
      <c r="C93" s="92" t="s">
        <v>70</v>
      </c>
      <c r="D93" s="74">
        <f>6.38+2+3.48+7.42</f>
        <v>19.28</v>
      </c>
      <c r="F93" s="93"/>
    </row>
    <row r="94" spans="1:6" ht="105" outlineLevel="1" x14ac:dyDescent="0.25">
      <c r="A94" s="90" t="s">
        <v>180</v>
      </c>
      <c r="B94" s="91" t="s">
        <v>181</v>
      </c>
      <c r="C94" s="92" t="s">
        <v>47</v>
      </c>
      <c r="D94" s="74">
        <f>170</f>
        <v>170</v>
      </c>
      <c r="F94" s="93"/>
    </row>
    <row r="95" spans="1:6" ht="105" outlineLevel="1" x14ac:dyDescent="0.25">
      <c r="A95" s="90" t="s">
        <v>182</v>
      </c>
      <c r="B95" s="91" t="s">
        <v>183</v>
      </c>
      <c r="C95" s="92" t="s">
        <v>47</v>
      </c>
      <c r="D95" s="74">
        <f>50</f>
        <v>50</v>
      </c>
      <c r="F95" s="93"/>
    </row>
    <row r="96" spans="1:6" ht="120" outlineLevel="1" x14ac:dyDescent="0.25">
      <c r="A96" s="90" t="s">
        <v>184</v>
      </c>
      <c r="B96" s="91" t="s">
        <v>185</v>
      </c>
      <c r="C96" s="92" t="s">
        <v>47</v>
      </c>
      <c r="D96" s="74">
        <f>437.59+182.7+82.63+8.62</f>
        <v>711.54</v>
      </c>
      <c r="F96" s="93"/>
    </row>
    <row r="97" spans="1:7" ht="120" outlineLevel="1" x14ac:dyDescent="0.25">
      <c r="A97" s="90" t="s">
        <v>186</v>
      </c>
      <c r="B97" s="91" t="s">
        <v>187</v>
      </c>
      <c r="C97" s="92" t="s">
        <v>47</v>
      </c>
      <c r="D97" s="74">
        <v>187.18</v>
      </c>
      <c r="F97" s="93"/>
    </row>
    <row r="98" spans="1:7" ht="75" outlineLevel="1" x14ac:dyDescent="0.25">
      <c r="A98" s="90" t="s">
        <v>188</v>
      </c>
      <c r="B98" s="91" t="s">
        <v>900</v>
      </c>
      <c r="C98" s="92" t="s">
        <v>47</v>
      </c>
      <c r="D98" s="74">
        <f>39.41+6.83</f>
        <v>46.239999999999995</v>
      </c>
      <c r="F98" s="93"/>
    </row>
    <row r="99" spans="1:7" ht="93" customHeight="1" outlineLevel="1" x14ac:dyDescent="0.25">
      <c r="A99" s="90" t="s">
        <v>189</v>
      </c>
      <c r="B99" s="91" t="s">
        <v>190</v>
      </c>
      <c r="C99" s="92" t="s">
        <v>47</v>
      </c>
      <c r="D99" s="74">
        <f>18.14+45.15+15.49+18.76</f>
        <v>97.54</v>
      </c>
      <c r="F99" s="93"/>
    </row>
    <row r="100" spans="1:7" ht="96" customHeight="1" outlineLevel="1" x14ac:dyDescent="0.25">
      <c r="A100" s="90" t="s">
        <v>191</v>
      </c>
      <c r="B100" s="91" t="s">
        <v>192</v>
      </c>
      <c r="C100" s="92" t="s">
        <v>47</v>
      </c>
      <c r="D100" s="74">
        <f>6.89+12.62+12.22+21.09</f>
        <v>52.819999999999993</v>
      </c>
      <c r="F100" s="93"/>
    </row>
    <row r="101" spans="1:7" ht="135" outlineLevel="1" x14ac:dyDescent="0.25">
      <c r="A101" s="90" t="s">
        <v>193</v>
      </c>
      <c r="B101" s="91" t="s">
        <v>194</v>
      </c>
      <c r="C101" s="92" t="s">
        <v>47</v>
      </c>
      <c r="D101" s="74">
        <f>37.18</f>
        <v>37.18</v>
      </c>
      <c r="F101" s="93"/>
    </row>
    <row r="102" spans="1:7" ht="120" outlineLevel="1" x14ac:dyDescent="0.25">
      <c r="A102" s="90" t="s">
        <v>195</v>
      </c>
      <c r="B102" s="91" t="s">
        <v>196</v>
      </c>
      <c r="C102" s="92" t="s">
        <v>47</v>
      </c>
      <c r="D102" s="74">
        <f>36.97+2.46+3.65+4.56+6.85+1.89+3.29+2.33</f>
        <v>62</v>
      </c>
      <c r="F102" s="93"/>
    </row>
    <row r="103" spans="1:7" ht="120" outlineLevel="1" x14ac:dyDescent="0.25">
      <c r="A103" s="90" t="s">
        <v>197</v>
      </c>
      <c r="B103" s="91" t="s">
        <v>198</v>
      </c>
      <c r="C103" s="92" t="s">
        <v>47</v>
      </c>
      <c r="D103" s="74">
        <f>12.33</f>
        <v>12.33</v>
      </c>
      <c r="F103" s="93"/>
    </row>
    <row r="104" spans="1:7" ht="95.25" customHeight="1" outlineLevel="1" x14ac:dyDescent="0.25">
      <c r="A104" s="90" t="s">
        <v>199</v>
      </c>
      <c r="B104" s="91" t="s">
        <v>200</v>
      </c>
      <c r="C104" s="92" t="s">
        <v>47</v>
      </c>
      <c r="D104" s="74">
        <f>25.25+30.81</f>
        <v>56.06</v>
      </c>
      <c r="F104" s="93"/>
    </row>
    <row r="105" spans="1:7" ht="50.25" customHeight="1" outlineLevel="1" x14ac:dyDescent="0.25">
      <c r="A105" s="90" t="s">
        <v>201</v>
      </c>
      <c r="B105" s="91" t="s">
        <v>858</v>
      </c>
      <c r="C105" s="92" t="s">
        <v>38</v>
      </c>
      <c r="D105" s="74">
        <f>18+2+2+5</f>
        <v>27</v>
      </c>
      <c r="F105" s="93"/>
    </row>
    <row r="106" spans="1:7" ht="63.75" customHeight="1" outlineLevel="1" x14ac:dyDescent="0.25">
      <c r="A106" s="90" t="s">
        <v>202</v>
      </c>
      <c r="B106" s="91" t="s">
        <v>931</v>
      </c>
      <c r="C106" s="92" t="s">
        <v>70</v>
      </c>
      <c r="D106" s="74">
        <v>16</v>
      </c>
      <c r="F106" s="93"/>
    </row>
    <row r="107" spans="1:7" ht="75" outlineLevel="1" x14ac:dyDescent="0.25">
      <c r="A107" s="90" t="s">
        <v>203</v>
      </c>
      <c r="B107" s="91" t="s">
        <v>932</v>
      </c>
      <c r="C107" s="92" t="s">
        <v>70</v>
      </c>
      <c r="D107" s="74">
        <v>50</v>
      </c>
      <c r="F107" s="93"/>
    </row>
    <row r="108" spans="1:7" ht="65.25" customHeight="1" outlineLevel="1" x14ac:dyDescent="0.25">
      <c r="A108" s="90" t="s">
        <v>204</v>
      </c>
      <c r="B108" s="91" t="s">
        <v>859</v>
      </c>
      <c r="C108" s="92" t="s">
        <v>38</v>
      </c>
      <c r="D108" s="74">
        <v>5</v>
      </c>
      <c r="F108" s="93"/>
    </row>
    <row r="109" spans="1:7" ht="30" outlineLevel="1" x14ac:dyDescent="0.25">
      <c r="A109" s="90" t="s">
        <v>205</v>
      </c>
      <c r="B109" s="91" t="s">
        <v>206</v>
      </c>
      <c r="C109" s="92" t="s">
        <v>50</v>
      </c>
      <c r="D109" s="74">
        <v>1.2</v>
      </c>
      <c r="F109" s="93"/>
    </row>
    <row r="110" spans="1:7" ht="48" customHeight="1" outlineLevel="1" thickBot="1" x14ac:dyDescent="0.3">
      <c r="A110" s="254" t="s">
        <v>207</v>
      </c>
      <c r="B110" s="255" t="s">
        <v>208</v>
      </c>
      <c r="C110" s="256" t="s">
        <v>38</v>
      </c>
      <c r="D110" s="257">
        <v>2</v>
      </c>
      <c r="E110" s="258"/>
      <c r="F110" s="259"/>
    </row>
    <row r="111" spans="1:7" s="73" customFormat="1" ht="17.25" customHeight="1" outlineLevel="1" x14ac:dyDescent="0.25">
      <c r="A111" s="271"/>
      <c r="B111" s="99"/>
      <c r="C111" s="92"/>
      <c r="D111" s="74"/>
      <c r="E111" s="36"/>
      <c r="F111" s="100"/>
      <c r="G111" s="74"/>
    </row>
    <row r="112" spans="1:7" s="73" customFormat="1" ht="21" customHeight="1" outlineLevel="1" thickBot="1" x14ac:dyDescent="0.3">
      <c r="A112" s="263"/>
      <c r="B112" s="264" t="s">
        <v>863</v>
      </c>
      <c r="C112" s="265"/>
      <c r="D112" s="266"/>
      <c r="E112" s="267"/>
      <c r="F112" s="273"/>
      <c r="G112" s="74"/>
    </row>
    <row r="113" spans="1:7" s="86" customFormat="1" ht="15.75" thickTop="1" x14ac:dyDescent="0.25">
      <c r="A113" s="85" t="s">
        <v>209</v>
      </c>
      <c r="B113" s="86" t="s">
        <v>210</v>
      </c>
      <c r="C113" s="87"/>
      <c r="D113" s="87"/>
      <c r="E113" s="88"/>
      <c r="F113" s="88"/>
      <c r="G113" s="89"/>
    </row>
    <row r="114" spans="1:7" outlineLevel="1" x14ac:dyDescent="0.25">
      <c r="B114" s="73" t="s">
        <v>211</v>
      </c>
      <c r="C114" s="94"/>
      <c r="D114" s="94"/>
      <c r="E114" s="95"/>
      <c r="F114" s="95"/>
      <c r="G114" s="94"/>
    </row>
    <row r="115" spans="1:7" outlineLevel="1" x14ac:dyDescent="0.25">
      <c r="A115" s="96" t="s">
        <v>212</v>
      </c>
      <c r="B115" s="91" t="s">
        <v>213</v>
      </c>
      <c r="C115" s="92" t="s">
        <v>38</v>
      </c>
      <c r="D115" s="74">
        <v>8</v>
      </c>
      <c r="F115" s="93"/>
    </row>
    <row r="116" spans="1:7" ht="30" outlineLevel="1" x14ac:dyDescent="0.25">
      <c r="A116" s="96" t="s">
        <v>214</v>
      </c>
      <c r="B116" s="91" t="s">
        <v>215</v>
      </c>
      <c r="C116" s="92" t="s">
        <v>47</v>
      </c>
      <c r="D116" s="74">
        <f>(16+30+9+10+5.6+2+7)*0.6+4*1.5*1.5+3.5*3.5</f>
        <v>69.009999999999991</v>
      </c>
      <c r="F116" s="93"/>
    </row>
    <row r="117" spans="1:7" s="73" customFormat="1" outlineLevel="1" x14ac:dyDescent="0.25">
      <c r="B117" s="73" t="s">
        <v>73</v>
      </c>
      <c r="C117" s="94"/>
      <c r="D117" s="94"/>
      <c r="E117" s="95"/>
      <c r="F117" s="95"/>
      <c r="G117" s="94"/>
    </row>
    <row r="118" spans="1:7" ht="30" outlineLevel="1" x14ac:dyDescent="0.25">
      <c r="A118" s="96" t="s">
        <v>216</v>
      </c>
      <c r="B118" s="91" t="s">
        <v>217</v>
      </c>
      <c r="C118" s="92" t="s">
        <v>50</v>
      </c>
      <c r="D118" s="74">
        <f>(16+30+9+10+5.6+2+7)*0.6*0.6+4*1.5*1.5*1+3.5*3.5*4</f>
        <v>86.656000000000006</v>
      </c>
      <c r="F118" s="93"/>
    </row>
    <row r="119" spans="1:7" ht="30" outlineLevel="1" x14ac:dyDescent="0.25">
      <c r="A119" s="96" t="s">
        <v>218</v>
      </c>
      <c r="B119" s="91" t="s">
        <v>219</v>
      </c>
      <c r="C119" s="92" t="s">
        <v>47</v>
      </c>
      <c r="D119" s="74">
        <f>(16+30+9+10+5.6+2+7)*0.6+5*1.5*1.5</f>
        <v>59.01</v>
      </c>
      <c r="F119" s="93"/>
    </row>
    <row r="120" spans="1:7" ht="45" outlineLevel="1" x14ac:dyDescent="0.25">
      <c r="A120" s="96" t="s">
        <v>220</v>
      </c>
      <c r="B120" s="91" t="s">
        <v>221</v>
      </c>
      <c r="C120" s="92" t="s">
        <v>50</v>
      </c>
      <c r="D120" s="74">
        <f>+D118*0.7</f>
        <v>60.659199999999998</v>
      </c>
      <c r="F120" s="93"/>
    </row>
    <row r="121" spans="1:7" ht="38.25" customHeight="1" outlineLevel="1" x14ac:dyDescent="0.25">
      <c r="A121" s="96" t="s">
        <v>222</v>
      </c>
      <c r="B121" s="91" t="s">
        <v>223</v>
      </c>
      <c r="C121" s="92" t="s">
        <v>50</v>
      </c>
      <c r="D121" s="74">
        <f>+D119*0.2</f>
        <v>11.802</v>
      </c>
      <c r="F121" s="93"/>
    </row>
    <row r="122" spans="1:7" ht="75" outlineLevel="1" x14ac:dyDescent="0.25">
      <c r="A122" s="96" t="s">
        <v>224</v>
      </c>
      <c r="B122" s="91" t="s">
        <v>225</v>
      </c>
      <c r="C122" s="92" t="s">
        <v>50</v>
      </c>
      <c r="D122" s="74">
        <f>+D118-D120</f>
        <v>25.996800000000007</v>
      </c>
      <c r="F122" s="93"/>
    </row>
    <row r="123" spans="1:7" s="97" customFormat="1" outlineLevel="1" x14ac:dyDescent="0.25">
      <c r="B123" s="97" t="s">
        <v>226</v>
      </c>
      <c r="C123" s="98"/>
      <c r="D123" s="98"/>
      <c r="E123" s="93"/>
      <c r="F123" s="93"/>
      <c r="G123" s="98"/>
    </row>
    <row r="124" spans="1:7" s="97" customFormat="1" ht="64.5" customHeight="1" outlineLevel="1" x14ac:dyDescent="0.25">
      <c r="A124" s="96" t="s">
        <v>227</v>
      </c>
      <c r="B124" s="91" t="s">
        <v>228</v>
      </c>
      <c r="C124" s="92" t="s">
        <v>229</v>
      </c>
      <c r="D124" s="74">
        <v>14.5</v>
      </c>
      <c r="E124" s="36"/>
      <c r="F124" s="93"/>
      <c r="G124" s="74"/>
    </row>
    <row r="125" spans="1:7" ht="90" outlineLevel="1" x14ac:dyDescent="0.25">
      <c r="A125" s="96" t="s">
        <v>230</v>
      </c>
      <c r="B125" s="91" t="s">
        <v>231</v>
      </c>
      <c r="C125" s="92" t="s">
        <v>229</v>
      </c>
      <c r="D125" s="74">
        <v>12</v>
      </c>
      <c r="F125" s="93"/>
    </row>
    <row r="126" spans="1:7" ht="90" outlineLevel="1" x14ac:dyDescent="0.25">
      <c r="A126" s="96" t="s">
        <v>232</v>
      </c>
      <c r="B126" s="91" t="s">
        <v>233</v>
      </c>
      <c r="C126" s="92" t="s">
        <v>229</v>
      </c>
      <c r="D126" s="74">
        <f>4.6+8.6+4.6+1.7+3.3</f>
        <v>22.799999999999997</v>
      </c>
      <c r="F126" s="93"/>
    </row>
    <row r="127" spans="1:7" s="97" customFormat="1" ht="36" customHeight="1" outlineLevel="1" x14ac:dyDescent="0.25">
      <c r="A127" s="96" t="s">
        <v>234</v>
      </c>
      <c r="B127" s="91" t="s">
        <v>235</v>
      </c>
      <c r="C127" s="92" t="s">
        <v>38</v>
      </c>
      <c r="D127" s="74">
        <v>3</v>
      </c>
      <c r="E127" s="36"/>
      <c r="F127" s="93"/>
      <c r="G127" s="74"/>
    </row>
    <row r="128" spans="1:7" s="97" customFormat="1" ht="48.75" customHeight="1" outlineLevel="1" x14ac:dyDescent="0.25">
      <c r="A128" s="96" t="s">
        <v>236</v>
      </c>
      <c r="B128" s="91" t="s">
        <v>237</v>
      </c>
      <c r="C128" s="92" t="s">
        <v>38</v>
      </c>
      <c r="D128" s="74">
        <v>1</v>
      </c>
      <c r="E128" s="36"/>
      <c r="F128" s="93"/>
      <c r="G128" s="74"/>
    </row>
    <row r="129" spans="1:7" ht="51" customHeight="1" outlineLevel="1" x14ac:dyDescent="0.25">
      <c r="A129" s="96" t="s">
        <v>238</v>
      </c>
      <c r="B129" s="91" t="s">
        <v>239</v>
      </c>
      <c r="C129" s="92" t="s">
        <v>38</v>
      </c>
      <c r="D129" s="74">
        <v>2</v>
      </c>
      <c r="F129" s="93"/>
    </row>
    <row r="130" spans="1:7" ht="60" outlineLevel="1" x14ac:dyDescent="0.25">
      <c r="A130" s="96" t="s">
        <v>240</v>
      </c>
      <c r="B130" s="91" t="s">
        <v>241</v>
      </c>
      <c r="C130" s="92" t="s">
        <v>38</v>
      </c>
      <c r="D130" s="74">
        <v>2</v>
      </c>
      <c r="F130" s="93"/>
    </row>
    <row r="131" spans="1:7" s="97" customFormat="1" outlineLevel="1" x14ac:dyDescent="0.25">
      <c r="A131" s="96" t="s">
        <v>879</v>
      </c>
      <c r="B131" s="97" t="s">
        <v>242</v>
      </c>
      <c r="C131" s="98"/>
      <c r="D131" s="98"/>
      <c r="E131" s="93"/>
      <c r="F131" s="93"/>
      <c r="G131" s="98"/>
    </row>
    <row r="132" spans="1:7" ht="51" customHeight="1" outlineLevel="1" x14ac:dyDescent="0.25">
      <c r="A132" s="96" t="s">
        <v>880</v>
      </c>
      <c r="B132" s="91" t="s">
        <v>244</v>
      </c>
      <c r="C132" s="92" t="s">
        <v>229</v>
      </c>
      <c r="D132" s="74">
        <v>16</v>
      </c>
      <c r="F132" s="93"/>
    </row>
    <row r="133" spans="1:7" ht="60" outlineLevel="1" x14ac:dyDescent="0.25">
      <c r="A133" s="96" t="s">
        <v>881</v>
      </c>
      <c r="B133" s="91" t="s">
        <v>246</v>
      </c>
      <c r="C133" s="92" t="s">
        <v>229</v>
      </c>
      <c r="D133" s="74">
        <v>1.5</v>
      </c>
      <c r="F133" s="93"/>
    </row>
    <row r="134" spans="1:7" ht="60" outlineLevel="1" x14ac:dyDescent="0.25">
      <c r="A134" s="96" t="s">
        <v>882</v>
      </c>
      <c r="B134" s="91" t="s">
        <v>248</v>
      </c>
      <c r="C134" s="92" t="s">
        <v>229</v>
      </c>
      <c r="D134" s="74">
        <f>2.5+9.74+9.33+0.5+2.15+9.85+5.6</f>
        <v>39.67</v>
      </c>
      <c r="F134" s="93"/>
    </row>
    <row r="135" spans="1:7" ht="60" outlineLevel="1" x14ac:dyDescent="0.25">
      <c r="A135" s="96" t="s">
        <v>243</v>
      </c>
      <c r="B135" s="91" t="s">
        <v>250</v>
      </c>
      <c r="C135" s="92" t="s">
        <v>229</v>
      </c>
      <c r="D135" s="74">
        <v>7.35</v>
      </c>
      <c r="F135" s="93"/>
    </row>
    <row r="136" spans="1:7" ht="30" outlineLevel="1" x14ac:dyDescent="0.25">
      <c r="A136" s="96" t="s">
        <v>245</v>
      </c>
      <c r="B136" s="91" t="s">
        <v>252</v>
      </c>
      <c r="C136" s="92" t="s">
        <v>229</v>
      </c>
      <c r="D136" s="74">
        <v>26</v>
      </c>
      <c r="F136" s="93"/>
    </row>
    <row r="137" spans="1:7" ht="45" outlineLevel="1" x14ac:dyDescent="0.25">
      <c r="A137" s="96" t="s">
        <v>247</v>
      </c>
      <c r="B137" s="91" t="s">
        <v>254</v>
      </c>
      <c r="C137" s="92" t="s">
        <v>229</v>
      </c>
      <c r="D137" s="74">
        <v>16</v>
      </c>
      <c r="F137" s="93"/>
    </row>
    <row r="138" spans="1:7" ht="45" outlineLevel="1" x14ac:dyDescent="0.25">
      <c r="A138" s="96" t="s">
        <v>249</v>
      </c>
      <c r="B138" s="91" t="s">
        <v>256</v>
      </c>
      <c r="C138" s="92" t="s">
        <v>38</v>
      </c>
      <c r="D138" s="74">
        <f>1+1</f>
        <v>2</v>
      </c>
      <c r="F138" s="93"/>
    </row>
    <row r="139" spans="1:7" ht="48.75" customHeight="1" outlineLevel="1" x14ac:dyDescent="0.25">
      <c r="A139" s="96" t="s">
        <v>251</v>
      </c>
      <c r="B139" s="91" t="s">
        <v>258</v>
      </c>
      <c r="C139" s="92" t="s">
        <v>38</v>
      </c>
      <c r="D139" s="74">
        <v>3</v>
      </c>
      <c r="F139" s="93"/>
    </row>
    <row r="140" spans="1:7" ht="51.75" customHeight="1" outlineLevel="1" x14ac:dyDescent="0.25">
      <c r="A140" s="96" t="s">
        <v>253</v>
      </c>
      <c r="B140" s="91" t="s">
        <v>260</v>
      </c>
      <c r="C140" s="92" t="s">
        <v>38</v>
      </c>
      <c r="D140" s="74">
        <v>1</v>
      </c>
      <c r="F140" s="93"/>
    </row>
    <row r="141" spans="1:7" ht="75" outlineLevel="1" x14ac:dyDescent="0.25">
      <c r="A141" s="96" t="s">
        <v>255</v>
      </c>
      <c r="B141" s="91" t="s">
        <v>262</v>
      </c>
      <c r="C141" s="92" t="s">
        <v>38</v>
      </c>
      <c r="D141" s="74">
        <v>1</v>
      </c>
      <c r="F141" s="93"/>
    </row>
    <row r="142" spans="1:7" ht="75" outlineLevel="1" x14ac:dyDescent="0.25">
      <c r="A142" s="96" t="s">
        <v>257</v>
      </c>
      <c r="B142" s="91" t="s">
        <v>264</v>
      </c>
      <c r="C142" s="92" t="s">
        <v>38</v>
      </c>
      <c r="D142" s="74">
        <v>1</v>
      </c>
      <c r="F142" s="93"/>
    </row>
    <row r="143" spans="1:7" ht="75" outlineLevel="1" x14ac:dyDescent="0.25">
      <c r="A143" s="96" t="s">
        <v>259</v>
      </c>
      <c r="B143" s="91" t="s">
        <v>265</v>
      </c>
      <c r="C143" s="92" t="s">
        <v>38</v>
      </c>
      <c r="D143" s="74">
        <v>1</v>
      </c>
      <c r="F143" s="93"/>
    </row>
    <row r="144" spans="1:7" ht="45" outlineLevel="1" x14ac:dyDescent="0.25">
      <c r="A144" s="96" t="s">
        <v>261</v>
      </c>
      <c r="B144" s="91" t="s">
        <v>266</v>
      </c>
      <c r="C144" s="92" t="s">
        <v>38</v>
      </c>
      <c r="D144" s="74">
        <v>1</v>
      </c>
      <c r="F144" s="93"/>
    </row>
    <row r="145" spans="1:7" ht="48.75" customHeight="1" outlineLevel="1" thickBot="1" x14ac:dyDescent="0.3">
      <c r="A145" s="260" t="s">
        <v>263</v>
      </c>
      <c r="B145" s="255" t="s">
        <v>267</v>
      </c>
      <c r="C145" s="256" t="s">
        <v>38</v>
      </c>
      <c r="D145" s="257">
        <v>6</v>
      </c>
      <c r="E145" s="258"/>
      <c r="F145" s="259"/>
    </row>
    <row r="146" spans="1:7" s="73" customFormat="1" outlineLevel="1" x14ac:dyDescent="0.25">
      <c r="A146" s="96"/>
      <c r="B146" s="99"/>
      <c r="C146" s="92"/>
      <c r="D146" s="74"/>
      <c r="E146" s="36"/>
      <c r="F146" s="100"/>
      <c r="G146" s="74"/>
    </row>
    <row r="147" spans="1:7" s="73" customFormat="1" ht="15.75" outlineLevel="1" thickBot="1" x14ac:dyDescent="0.3">
      <c r="A147" s="274"/>
      <c r="B147" s="264" t="s">
        <v>864</v>
      </c>
      <c r="C147" s="265"/>
      <c r="D147" s="266"/>
      <c r="E147" s="267"/>
      <c r="F147" s="273"/>
      <c r="G147" s="74"/>
    </row>
    <row r="148" spans="1:7" s="73" customFormat="1" ht="15.75" outlineLevel="1" thickTop="1" x14ac:dyDescent="0.25">
      <c r="A148" s="96"/>
      <c r="B148" s="99"/>
      <c r="C148" s="92"/>
      <c r="D148" s="74"/>
      <c r="E148" s="36"/>
      <c r="F148" s="100"/>
      <c r="G148" s="74"/>
    </row>
    <row r="149" spans="1:7" s="86" customFormat="1" x14ac:dyDescent="0.25">
      <c r="A149" s="85" t="s">
        <v>268</v>
      </c>
      <c r="B149" s="86" t="s">
        <v>269</v>
      </c>
      <c r="C149" s="87"/>
      <c r="D149" s="87"/>
      <c r="E149" s="88"/>
      <c r="F149" s="88"/>
      <c r="G149" s="89"/>
    </row>
    <row r="150" spans="1:7" ht="45" outlineLevel="1" x14ac:dyDescent="0.25">
      <c r="A150" s="96" t="s">
        <v>270</v>
      </c>
      <c r="B150" s="91" t="s">
        <v>271</v>
      </c>
      <c r="C150" s="92" t="s">
        <v>50</v>
      </c>
      <c r="D150" s="74">
        <v>86</v>
      </c>
      <c r="F150" s="93"/>
    </row>
    <row r="151" spans="1:7" outlineLevel="1" x14ac:dyDescent="0.25">
      <c r="A151" s="96" t="s">
        <v>272</v>
      </c>
      <c r="B151" s="91" t="s">
        <v>273</v>
      </c>
      <c r="C151" s="92" t="s">
        <v>47</v>
      </c>
      <c r="D151" s="74">
        <v>300</v>
      </c>
      <c r="F151" s="93"/>
    </row>
    <row r="152" spans="1:7" ht="45" outlineLevel="1" x14ac:dyDescent="0.25">
      <c r="A152" s="96" t="s">
        <v>274</v>
      </c>
      <c r="B152" s="91" t="s">
        <v>275</v>
      </c>
      <c r="C152" s="92" t="s">
        <v>47</v>
      </c>
      <c r="D152" s="74">
        <v>300</v>
      </c>
      <c r="F152" s="93"/>
    </row>
    <row r="153" spans="1:7" ht="45" outlineLevel="1" x14ac:dyDescent="0.25">
      <c r="A153" s="96" t="s">
        <v>276</v>
      </c>
      <c r="B153" s="91" t="s">
        <v>277</v>
      </c>
      <c r="C153" s="92" t="s">
        <v>47</v>
      </c>
      <c r="D153" s="74">
        <v>300</v>
      </c>
      <c r="F153" s="93"/>
    </row>
    <row r="154" spans="1:7" ht="60" outlineLevel="1" x14ac:dyDescent="0.25">
      <c r="A154" s="96" t="s">
        <v>278</v>
      </c>
      <c r="B154" s="91" t="s">
        <v>279</v>
      </c>
      <c r="C154" s="92" t="s">
        <v>229</v>
      </c>
      <c r="D154" s="74">
        <v>25</v>
      </c>
      <c r="F154" s="93"/>
    </row>
    <row r="155" spans="1:7" ht="60" outlineLevel="1" x14ac:dyDescent="0.25">
      <c r="A155" s="96" t="s">
        <v>281</v>
      </c>
      <c r="B155" s="91" t="s">
        <v>280</v>
      </c>
      <c r="C155" s="92" t="s">
        <v>47</v>
      </c>
      <c r="D155" s="74">
        <v>30</v>
      </c>
      <c r="F155" s="93"/>
    </row>
    <row r="156" spans="1:7" ht="45.75" outlineLevel="1" thickBot="1" x14ac:dyDescent="0.3">
      <c r="A156" s="260" t="s">
        <v>883</v>
      </c>
      <c r="B156" s="255" t="s">
        <v>282</v>
      </c>
      <c r="C156" s="256" t="s">
        <v>47</v>
      </c>
      <c r="D156" s="257">
        <v>20</v>
      </c>
      <c r="E156" s="258"/>
      <c r="F156" s="259"/>
    </row>
    <row r="157" spans="1:7" outlineLevel="1" x14ac:dyDescent="0.25">
      <c r="A157" s="275"/>
      <c r="B157" s="99"/>
      <c r="C157" s="92"/>
      <c r="F157" s="100"/>
    </row>
    <row r="158" spans="1:7" ht="15.75" outlineLevel="1" thickBot="1" x14ac:dyDescent="0.3">
      <c r="A158" s="274"/>
      <c r="B158" s="264" t="s">
        <v>901</v>
      </c>
      <c r="C158" s="265"/>
      <c r="D158" s="266"/>
      <c r="E158" s="267"/>
      <c r="F158" s="273"/>
    </row>
    <row r="159" spans="1:7" ht="15.75" thickTop="1" x14ac:dyDescent="0.25">
      <c r="A159" s="96"/>
    </row>
  </sheetData>
  <printOptions gridLines="1"/>
  <pageMargins left="0.25" right="0.25" top="0.75" bottom="0.75" header="0.3" footer="0.3"/>
  <pageSetup paperSize="9" firstPageNumber="0" orientation="portrait" horizontalDpi="300" verticalDpi="300" r:id="rId1"/>
  <headerFooter>
    <oddHeader>&amp;LObnova gasilskega doma v Babičih&amp;CPOPIS DEL&amp;RMestna občina Koper</oddHeader>
    <oddFooter>&amp;L&amp;A&amp;R&amp;P</oddFooter>
  </headerFooter>
  <rowBreaks count="3" manualBreakCount="3">
    <brk id="24" max="5" man="1"/>
    <brk id="54" max="5" man="1"/>
    <brk id="6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25"/>
  <sheetViews>
    <sheetView view="pageBreakPreview" zoomScale="110" zoomScaleNormal="100" zoomScaleSheetLayoutView="110" zoomScalePageLayoutView="110" workbookViewId="0">
      <selection activeCell="G122" sqref="G122"/>
    </sheetView>
  </sheetViews>
  <sheetFormatPr defaultRowHeight="15" outlineLevelRow="1" x14ac:dyDescent="0.25"/>
  <cols>
    <col min="1" max="1" width="8.140625" style="72" bestFit="1" customWidth="1"/>
    <col min="2" max="2" width="54" style="73" customWidth="1"/>
    <col min="3" max="3" width="5" style="74" customWidth="1"/>
    <col min="4" max="4" width="10.28515625" style="74" customWidth="1"/>
    <col min="5" max="5" width="14.140625" style="36" customWidth="1"/>
    <col min="6" max="6" width="23.5703125" style="36" customWidth="1"/>
    <col min="7" max="7" width="57.140625" style="73" customWidth="1"/>
    <col min="8" max="1025" width="8.85546875" style="73" customWidth="1"/>
  </cols>
  <sheetData>
    <row r="1" spans="1:20" s="80" customFormat="1" ht="17.25" customHeight="1" x14ac:dyDescent="0.25">
      <c r="A1" s="75" t="s">
        <v>26</v>
      </c>
      <c r="B1" s="76" t="s">
        <v>27</v>
      </c>
      <c r="C1" s="77" t="s">
        <v>28</v>
      </c>
      <c r="D1" s="77" t="s">
        <v>29</v>
      </c>
      <c r="E1" s="78" t="s">
        <v>30</v>
      </c>
      <c r="F1" s="79" t="s">
        <v>31</v>
      </c>
      <c r="G1" s="106"/>
    </row>
    <row r="2" spans="1:20" ht="18.75" customHeight="1" x14ac:dyDescent="0.25">
      <c r="A2" s="101" t="s">
        <v>283</v>
      </c>
      <c r="B2" s="102" t="s">
        <v>21</v>
      </c>
      <c r="C2" s="103"/>
      <c r="D2" s="103"/>
      <c r="E2" s="104"/>
      <c r="F2" s="105"/>
      <c r="G2" s="107"/>
    </row>
    <row r="3" spans="1:20" x14ac:dyDescent="0.25">
      <c r="A3" s="85" t="s">
        <v>284</v>
      </c>
      <c r="B3" s="86" t="s">
        <v>285</v>
      </c>
      <c r="C3" s="87"/>
      <c r="D3" s="87"/>
      <c r="E3" s="88"/>
      <c r="F3" s="88"/>
      <c r="G3" s="108"/>
      <c r="H3" s="86"/>
      <c r="I3" s="86"/>
      <c r="J3" s="86"/>
      <c r="K3" s="86"/>
      <c r="L3" s="86"/>
      <c r="M3" s="86"/>
      <c r="N3" s="86"/>
      <c r="O3" s="86"/>
      <c r="P3" s="86"/>
      <c r="Q3" s="86"/>
      <c r="R3" s="86"/>
      <c r="S3" s="86"/>
      <c r="T3" s="86"/>
    </row>
    <row r="4" spans="1:20" ht="30" outlineLevel="1" x14ac:dyDescent="0.25">
      <c r="A4" s="90" t="s">
        <v>286</v>
      </c>
      <c r="B4" s="91" t="s">
        <v>884</v>
      </c>
      <c r="C4" s="92" t="s">
        <v>47</v>
      </c>
      <c r="D4" s="74">
        <v>15</v>
      </c>
      <c r="F4" s="95"/>
      <c r="G4" s="108"/>
    </row>
    <row r="5" spans="1:20" ht="75" outlineLevel="1" x14ac:dyDescent="0.25">
      <c r="A5" s="90" t="s">
        <v>287</v>
      </c>
      <c r="B5" s="91" t="s">
        <v>885</v>
      </c>
      <c r="C5" s="92" t="s">
        <v>70</v>
      </c>
      <c r="D5" s="74">
        <v>11</v>
      </c>
      <c r="F5" s="95"/>
      <c r="G5" s="108"/>
    </row>
    <row r="6" spans="1:20" ht="45" outlineLevel="1" x14ac:dyDescent="0.25">
      <c r="A6" s="90" t="s">
        <v>288</v>
      </c>
      <c r="B6" s="91" t="s">
        <v>289</v>
      </c>
      <c r="C6" s="92"/>
      <c r="F6" s="95"/>
      <c r="G6" s="108"/>
    </row>
    <row r="7" spans="1:20" ht="60" outlineLevel="1" x14ac:dyDescent="0.25">
      <c r="A7" s="109"/>
      <c r="B7" s="91" t="s">
        <v>290</v>
      </c>
      <c r="C7" s="92" t="s">
        <v>47</v>
      </c>
      <c r="D7" s="74">
        <v>80.14</v>
      </c>
      <c r="F7" s="95"/>
      <c r="G7" s="108"/>
    </row>
    <row r="8" spans="1:20" ht="30" outlineLevel="1" x14ac:dyDescent="0.25">
      <c r="A8" s="109"/>
      <c r="B8" s="91" t="s">
        <v>291</v>
      </c>
      <c r="C8" s="92" t="s">
        <v>47</v>
      </c>
      <c r="D8" s="74">
        <f>+D7</f>
        <v>80.14</v>
      </c>
      <c r="F8" s="95"/>
      <c r="G8" s="108"/>
    </row>
    <row r="9" spans="1:20" ht="18.75" customHeight="1" outlineLevel="1" x14ac:dyDescent="0.25">
      <c r="A9" s="109"/>
      <c r="B9" s="91" t="s">
        <v>292</v>
      </c>
      <c r="C9" s="92" t="s">
        <v>229</v>
      </c>
      <c r="D9" s="74">
        <f>2*9.25</f>
        <v>18.5</v>
      </c>
      <c r="F9" s="95"/>
      <c r="G9" s="108"/>
    </row>
    <row r="10" spans="1:20" outlineLevel="1" x14ac:dyDescent="0.25">
      <c r="A10" s="109"/>
      <c r="B10" s="91" t="s">
        <v>293</v>
      </c>
      <c r="C10" s="92" t="s">
        <v>229</v>
      </c>
      <c r="D10" s="74">
        <v>9.5</v>
      </c>
      <c r="F10" s="95"/>
      <c r="G10" s="108"/>
    </row>
    <row r="11" spans="1:20" ht="95.25" customHeight="1" outlineLevel="1" x14ac:dyDescent="0.25">
      <c r="A11" s="90" t="s">
        <v>294</v>
      </c>
      <c r="B11" s="91" t="s">
        <v>295</v>
      </c>
      <c r="C11" s="92" t="s">
        <v>47</v>
      </c>
      <c r="D11" s="74">
        <f>130.54+22.87</f>
        <v>153.41</v>
      </c>
      <c r="F11" s="95"/>
      <c r="G11" s="108"/>
    </row>
    <row r="12" spans="1:20" ht="105" outlineLevel="1" x14ac:dyDescent="0.25">
      <c r="A12" s="90" t="s">
        <v>296</v>
      </c>
      <c r="B12" s="91" t="s">
        <v>297</v>
      </c>
      <c r="C12" s="92" t="s">
        <v>229</v>
      </c>
      <c r="D12" s="74">
        <v>51.5</v>
      </c>
      <c r="F12" s="95"/>
      <c r="G12" s="108"/>
    </row>
    <row r="13" spans="1:20" ht="66" customHeight="1" outlineLevel="1" x14ac:dyDescent="0.25">
      <c r="A13" s="90" t="s">
        <v>298</v>
      </c>
      <c r="B13" s="91" t="s">
        <v>886</v>
      </c>
      <c r="C13" s="92" t="s">
        <v>70</v>
      </c>
      <c r="D13" s="74">
        <v>18.100000000000001</v>
      </c>
      <c r="F13" s="95"/>
      <c r="G13" s="108"/>
    </row>
    <row r="14" spans="1:20" ht="60" outlineLevel="1" x14ac:dyDescent="0.25">
      <c r="A14" s="90" t="s">
        <v>299</v>
      </c>
      <c r="B14" s="91" t="s">
        <v>887</v>
      </c>
      <c r="C14" s="92" t="s">
        <v>70</v>
      </c>
      <c r="D14" s="74">
        <v>52.5</v>
      </c>
      <c r="F14" s="95"/>
      <c r="G14" s="108"/>
    </row>
    <row r="15" spans="1:20" ht="63.75" customHeight="1" outlineLevel="1" x14ac:dyDescent="0.25">
      <c r="A15" s="90" t="s">
        <v>300</v>
      </c>
      <c r="B15" s="91" t="s">
        <v>888</v>
      </c>
      <c r="C15" s="92" t="s">
        <v>70</v>
      </c>
      <c r="D15" s="74">
        <v>10.199999999999999</v>
      </c>
      <c r="F15" s="95"/>
      <c r="G15" s="108"/>
    </row>
    <row r="16" spans="1:20" ht="60" outlineLevel="1" x14ac:dyDescent="0.25">
      <c r="A16" s="90" t="s">
        <v>301</v>
      </c>
      <c r="B16" s="91" t="s">
        <v>889</v>
      </c>
      <c r="C16" s="92" t="s">
        <v>70</v>
      </c>
      <c r="D16" s="74">
        <f>4*4.2</f>
        <v>16.8</v>
      </c>
      <c r="F16" s="95"/>
      <c r="G16" s="108"/>
    </row>
    <row r="17" spans="1:20" ht="60" outlineLevel="1" x14ac:dyDescent="0.25">
      <c r="A17" s="90" t="s">
        <v>302</v>
      </c>
      <c r="B17" s="91" t="s">
        <v>890</v>
      </c>
      <c r="C17" s="92" t="s">
        <v>47</v>
      </c>
      <c r="D17" s="74">
        <f>2*0.5+2*2*0.5</f>
        <v>3</v>
      </c>
      <c r="F17" s="95"/>
      <c r="G17" s="108"/>
    </row>
    <row r="18" spans="1:20" ht="67.5" customHeight="1" outlineLevel="1" x14ac:dyDescent="0.25">
      <c r="A18" s="90" t="s">
        <v>303</v>
      </c>
      <c r="B18" s="91" t="s">
        <v>891</v>
      </c>
      <c r="C18" s="92" t="s">
        <v>70</v>
      </c>
      <c r="D18" s="74">
        <v>10.199999999999999</v>
      </c>
      <c r="F18" s="95"/>
      <c r="G18" s="108"/>
    </row>
    <row r="19" spans="1:20" ht="78.75" customHeight="1" outlineLevel="1" x14ac:dyDescent="0.25">
      <c r="A19" s="90" t="s">
        <v>304</v>
      </c>
      <c r="B19" s="91" t="s">
        <v>896</v>
      </c>
      <c r="C19" s="92" t="s">
        <v>38</v>
      </c>
      <c r="D19" s="74">
        <v>1</v>
      </c>
      <c r="F19" s="95"/>
      <c r="G19" s="108"/>
    </row>
    <row r="20" spans="1:20" ht="93.75" customHeight="1" outlineLevel="1" x14ac:dyDescent="0.25">
      <c r="A20" s="90" t="s">
        <v>305</v>
      </c>
      <c r="B20" s="91" t="s">
        <v>892</v>
      </c>
      <c r="C20" s="92" t="s">
        <v>38</v>
      </c>
      <c r="D20" s="74">
        <v>2</v>
      </c>
      <c r="F20" s="95"/>
      <c r="G20" s="108"/>
    </row>
    <row r="21" spans="1:20" ht="77.25" customHeight="1" outlineLevel="1" x14ac:dyDescent="0.25">
      <c r="A21" s="90" t="s">
        <v>306</v>
      </c>
      <c r="B21" s="91" t="s">
        <v>893</v>
      </c>
      <c r="C21" s="92" t="s">
        <v>70</v>
      </c>
      <c r="D21" s="74">
        <f>8+2*5</f>
        <v>18</v>
      </c>
      <c r="F21" s="95"/>
      <c r="G21" s="108"/>
    </row>
    <row r="22" spans="1:20" ht="84" customHeight="1" outlineLevel="1" x14ac:dyDescent="0.25">
      <c r="A22" s="90" t="s">
        <v>307</v>
      </c>
      <c r="B22" s="91" t="s">
        <v>894</v>
      </c>
      <c r="C22" s="92" t="s">
        <v>38</v>
      </c>
      <c r="D22" s="74">
        <v>2</v>
      </c>
      <c r="F22" s="95"/>
      <c r="G22" s="108"/>
    </row>
    <row r="23" spans="1:20" ht="81.75" customHeight="1" outlineLevel="1" x14ac:dyDescent="0.25">
      <c r="A23" s="90" t="s">
        <v>308</v>
      </c>
      <c r="B23" s="91" t="s">
        <v>895</v>
      </c>
      <c r="C23" s="92" t="s">
        <v>38</v>
      </c>
      <c r="D23" s="74">
        <v>1</v>
      </c>
      <c r="F23" s="95"/>
      <c r="G23" s="108"/>
    </row>
    <row r="24" spans="1:20" ht="37.5" customHeight="1" outlineLevel="1" thickBot="1" x14ac:dyDescent="0.3">
      <c r="A24" s="254" t="s">
        <v>309</v>
      </c>
      <c r="B24" s="255" t="s">
        <v>310</v>
      </c>
      <c r="C24" s="256" t="s">
        <v>38</v>
      </c>
      <c r="D24" s="257">
        <v>4</v>
      </c>
      <c r="E24" s="258"/>
      <c r="F24" s="262"/>
      <c r="G24" s="107"/>
    </row>
    <row r="25" spans="1:20" s="73" customFormat="1" outlineLevel="1" x14ac:dyDescent="0.25">
      <c r="A25" s="90"/>
      <c r="B25" s="99"/>
      <c r="C25" s="92"/>
      <c r="D25" s="74"/>
      <c r="E25" s="36"/>
      <c r="F25" s="270"/>
      <c r="G25" s="107"/>
    </row>
    <row r="26" spans="1:20" s="73" customFormat="1" ht="15.75" outlineLevel="1" thickBot="1" x14ac:dyDescent="0.3">
      <c r="A26" s="272"/>
      <c r="B26" s="264" t="s">
        <v>904</v>
      </c>
      <c r="C26" s="265"/>
      <c r="D26" s="266"/>
      <c r="E26" s="267"/>
      <c r="F26" s="268"/>
      <c r="G26" s="107"/>
    </row>
    <row r="27" spans="1:20" s="73" customFormat="1" ht="15.75" outlineLevel="1" thickTop="1" x14ac:dyDescent="0.25">
      <c r="A27" s="90"/>
      <c r="B27" s="91"/>
      <c r="C27" s="92"/>
      <c r="D27" s="74"/>
      <c r="E27" s="36"/>
      <c r="F27" s="95"/>
      <c r="G27" s="107"/>
    </row>
    <row r="28" spans="1:20" x14ac:dyDescent="0.25">
      <c r="A28" s="85" t="s">
        <v>311</v>
      </c>
      <c r="B28" s="86" t="s">
        <v>312</v>
      </c>
      <c r="C28" s="87"/>
      <c r="D28" s="87"/>
      <c r="E28" s="88"/>
      <c r="F28" s="88"/>
      <c r="G28" s="108"/>
      <c r="H28" s="86"/>
      <c r="I28" s="86"/>
      <c r="J28" s="86"/>
      <c r="K28" s="86"/>
      <c r="L28" s="86"/>
      <c r="M28" s="86"/>
      <c r="N28" s="86"/>
      <c r="O28" s="86"/>
      <c r="P28" s="86"/>
      <c r="Q28" s="86"/>
      <c r="R28" s="86"/>
      <c r="S28" s="86"/>
      <c r="T28" s="86"/>
    </row>
    <row r="29" spans="1:20" ht="204" customHeight="1" outlineLevel="1" x14ac:dyDescent="0.25">
      <c r="A29" s="90" t="s">
        <v>313</v>
      </c>
      <c r="B29" s="91" t="s">
        <v>898</v>
      </c>
      <c r="C29" s="92" t="s">
        <v>114</v>
      </c>
      <c r="D29" s="74">
        <f>768+2905</f>
        <v>3673</v>
      </c>
      <c r="F29" s="95"/>
      <c r="G29" s="108"/>
    </row>
    <row r="30" spans="1:20" ht="95.25" customHeight="1" outlineLevel="1" x14ac:dyDescent="0.25">
      <c r="A30" s="90" t="s">
        <v>314</v>
      </c>
      <c r="B30" s="91" t="s">
        <v>315</v>
      </c>
      <c r="C30" s="92" t="s">
        <v>47</v>
      </c>
      <c r="D30" s="74">
        <f>130.54+22.87</f>
        <v>153.41</v>
      </c>
      <c r="F30" s="95"/>
      <c r="G30" s="108"/>
    </row>
    <row r="31" spans="1:20" ht="159.75" customHeight="1" outlineLevel="1" x14ac:dyDescent="0.25">
      <c r="A31" s="90" t="s">
        <v>316</v>
      </c>
      <c r="B31" s="91" t="s">
        <v>897</v>
      </c>
      <c r="C31" s="92" t="s">
        <v>114</v>
      </c>
      <c r="D31" s="74">
        <f>5*1.5*18*1.1</f>
        <v>148.5</v>
      </c>
      <c r="F31" s="95"/>
      <c r="G31" s="108"/>
    </row>
    <row r="32" spans="1:20" ht="66.75" customHeight="1" outlineLevel="1" thickBot="1" x14ac:dyDescent="0.3">
      <c r="A32" s="254" t="s">
        <v>317</v>
      </c>
      <c r="B32" s="255" t="s">
        <v>902</v>
      </c>
      <c r="C32" s="256" t="s">
        <v>70</v>
      </c>
      <c r="D32" s="257">
        <f>6+8.5+3</f>
        <v>17.5</v>
      </c>
      <c r="E32" s="258"/>
      <c r="F32" s="262"/>
      <c r="G32" s="107"/>
    </row>
    <row r="33" spans="1:20" s="73" customFormat="1" outlineLevel="1" x14ac:dyDescent="0.25">
      <c r="A33" s="90"/>
      <c r="B33" s="91"/>
      <c r="C33" s="92"/>
      <c r="D33" s="74"/>
      <c r="E33" s="36"/>
      <c r="F33" s="95"/>
      <c r="G33" s="107"/>
    </row>
    <row r="34" spans="1:20" s="73" customFormat="1" ht="15.75" outlineLevel="1" thickBot="1" x14ac:dyDescent="0.3">
      <c r="A34" s="263"/>
      <c r="B34" s="264" t="s">
        <v>905</v>
      </c>
      <c r="C34" s="265"/>
      <c r="D34" s="266"/>
      <c r="E34" s="267"/>
      <c r="F34" s="268"/>
      <c r="G34" s="107"/>
    </row>
    <row r="35" spans="1:20" s="73" customFormat="1" ht="15.75" outlineLevel="1" thickTop="1" x14ac:dyDescent="0.25">
      <c r="A35" s="90"/>
      <c r="B35" s="91"/>
      <c r="C35" s="92"/>
      <c r="D35" s="74"/>
      <c r="E35" s="36"/>
      <c r="F35" s="95"/>
      <c r="G35" s="107"/>
    </row>
    <row r="36" spans="1:20" x14ac:dyDescent="0.25">
      <c r="A36" s="85" t="s">
        <v>318</v>
      </c>
      <c r="B36" s="86" t="s">
        <v>319</v>
      </c>
      <c r="C36" s="87"/>
      <c r="D36" s="87"/>
      <c r="E36" s="88"/>
      <c r="F36" s="88"/>
      <c r="G36" s="108"/>
      <c r="H36" s="86"/>
      <c r="I36" s="86"/>
      <c r="J36" s="86"/>
      <c r="K36" s="86"/>
      <c r="L36" s="86"/>
      <c r="M36" s="86"/>
      <c r="N36" s="86"/>
      <c r="O36" s="86"/>
      <c r="P36" s="86"/>
      <c r="Q36" s="86"/>
      <c r="R36" s="86"/>
      <c r="S36" s="86"/>
      <c r="T36" s="86"/>
    </row>
    <row r="37" spans="1:20" ht="135" outlineLevel="1" x14ac:dyDescent="0.25">
      <c r="A37" s="90" t="s">
        <v>320</v>
      </c>
      <c r="B37" s="91" t="s">
        <v>321</v>
      </c>
      <c r="C37" s="92" t="s">
        <v>47</v>
      </c>
      <c r="D37" s="74">
        <f>48.5+24+3+5.5</f>
        <v>81</v>
      </c>
      <c r="F37" s="95"/>
      <c r="G37" s="108"/>
    </row>
    <row r="38" spans="1:20" ht="120" outlineLevel="1" x14ac:dyDescent="0.25">
      <c r="A38" s="90" t="s">
        <v>322</v>
      </c>
      <c r="B38" s="91" t="s">
        <v>323</v>
      </c>
      <c r="C38" s="92" t="s">
        <v>47</v>
      </c>
      <c r="D38" s="74">
        <f>21.57+7.78</f>
        <v>29.35</v>
      </c>
      <c r="F38" s="95"/>
      <c r="G38" s="108"/>
    </row>
    <row r="39" spans="1:20" ht="90" outlineLevel="1" x14ac:dyDescent="0.25">
      <c r="A39" s="90" t="s">
        <v>324</v>
      </c>
      <c r="B39" s="91" t="s">
        <v>325</v>
      </c>
      <c r="C39" s="92" t="s">
        <v>47</v>
      </c>
      <c r="D39" s="74">
        <f>19.7+80+30+175+20+72</f>
        <v>396.7</v>
      </c>
      <c r="F39" s="95"/>
      <c r="G39" s="108"/>
    </row>
    <row r="40" spans="1:20" ht="150.75" outlineLevel="1" thickBot="1" x14ac:dyDescent="0.3">
      <c r="A40" s="254" t="s">
        <v>326</v>
      </c>
      <c r="B40" s="255" t="s">
        <v>903</v>
      </c>
      <c r="C40" s="256" t="s">
        <v>47</v>
      </c>
      <c r="D40" s="257">
        <v>20</v>
      </c>
      <c r="E40" s="258"/>
      <c r="F40" s="262"/>
      <c r="G40" s="107"/>
    </row>
    <row r="41" spans="1:20" s="73" customFormat="1" outlineLevel="1" x14ac:dyDescent="0.25">
      <c r="A41" s="90"/>
      <c r="B41" s="91"/>
      <c r="C41" s="92"/>
      <c r="D41" s="74"/>
      <c r="E41" s="36"/>
      <c r="F41" s="95"/>
      <c r="G41" s="107"/>
    </row>
    <row r="42" spans="1:20" s="73" customFormat="1" ht="15.75" outlineLevel="1" thickBot="1" x14ac:dyDescent="0.3">
      <c r="A42" s="263"/>
      <c r="B42" s="264" t="s">
        <v>906</v>
      </c>
      <c r="C42" s="265"/>
      <c r="D42" s="266"/>
      <c r="E42" s="267"/>
      <c r="F42" s="268"/>
      <c r="G42" s="107"/>
    </row>
    <row r="43" spans="1:20" s="73" customFormat="1" ht="15.75" outlineLevel="1" thickTop="1" x14ac:dyDescent="0.25">
      <c r="A43" s="90"/>
      <c r="B43" s="91"/>
      <c r="C43" s="92"/>
      <c r="D43" s="74"/>
      <c r="E43" s="36"/>
      <c r="F43" s="95"/>
      <c r="G43" s="107"/>
    </row>
    <row r="44" spans="1:20" x14ac:dyDescent="0.25">
      <c r="A44" s="85" t="s">
        <v>327</v>
      </c>
      <c r="B44" s="86" t="s">
        <v>328</v>
      </c>
      <c r="C44" s="87"/>
      <c r="D44" s="87"/>
      <c r="E44" s="88"/>
      <c r="F44" s="88"/>
      <c r="G44" s="108"/>
      <c r="H44" s="86"/>
      <c r="I44" s="86"/>
      <c r="J44" s="86"/>
      <c r="K44" s="86"/>
      <c r="L44" s="86"/>
      <c r="M44" s="86"/>
      <c r="N44" s="86"/>
      <c r="O44" s="86"/>
      <c r="P44" s="86"/>
      <c r="Q44" s="86"/>
      <c r="R44" s="86"/>
      <c r="S44" s="86"/>
      <c r="T44" s="86"/>
    </row>
    <row r="45" spans="1:20" ht="123" customHeight="1" outlineLevel="1" x14ac:dyDescent="0.25">
      <c r="A45" s="90" t="s">
        <v>329</v>
      </c>
      <c r="B45" s="91" t="s">
        <v>330</v>
      </c>
      <c r="C45" s="92" t="s">
        <v>47</v>
      </c>
      <c r="D45" s="74">
        <f>37.78+35.58</f>
        <v>73.36</v>
      </c>
      <c r="F45" s="95"/>
      <c r="G45" s="108"/>
    </row>
    <row r="46" spans="1:20" ht="150" outlineLevel="1" x14ac:dyDescent="0.25">
      <c r="A46" s="90" t="s">
        <v>331</v>
      </c>
      <c r="B46" s="91" t="s">
        <v>332</v>
      </c>
      <c r="C46" s="92" t="s">
        <v>47</v>
      </c>
      <c r="D46" s="74">
        <f>1.7*2.6</f>
        <v>4.42</v>
      </c>
      <c r="F46" s="95"/>
      <c r="G46" s="108"/>
    </row>
    <row r="47" spans="1:20" ht="115.5" customHeight="1" outlineLevel="1" x14ac:dyDescent="0.25">
      <c r="A47" s="90" t="s">
        <v>333</v>
      </c>
      <c r="B47" s="91" t="s">
        <v>334</v>
      </c>
      <c r="C47" s="92" t="s">
        <v>47</v>
      </c>
      <c r="D47" s="74">
        <f>+(1.5+2*6.27+6.5)*1.1</f>
        <v>22.594000000000001</v>
      </c>
      <c r="F47" s="95"/>
      <c r="G47" s="108"/>
    </row>
    <row r="48" spans="1:20" ht="135" outlineLevel="1" x14ac:dyDescent="0.25">
      <c r="A48" s="90" t="s">
        <v>335</v>
      </c>
      <c r="B48" s="91" t="s">
        <v>336</v>
      </c>
      <c r="C48" s="92" t="s">
        <v>47</v>
      </c>
      <c r="D48" s="74">
        <v>55.9</v>
      </c>
      <c r="F48" s="95"/>
      <c r="G48" s="108"/>
    </row>
    <row r="49" spans="1:20" ht="142.5" customHeight="1" outlineLevel="1" x14ac:dyDescent="0.25">
      <c r="A49" s="90" t="s">
        <v>337</v>
      </c>
      <c r="B49" s="91" t="s">
        <v>338</v>
      </c>
      <c r="C49" s="92" t="s">
        <v>38</v>
      </c>
      <c r="D49" s="74">
        <v>4</v>
      </c>
      <c r="F49" s="95"/>
      <c r="G49" s="108"/>
    </row>
    <row r="50" spans="1:20" ht="105" outlineLevel="1" x14ac:dyDescent="0.25">
      <c r="A50" s="90" t="s">
        <v>339</v>
      </c>
      <c r="B50" s="91" t="s">
        <v>340</v>
      </c>
      <c r="C50" s="92" t="s">
        <v>47</v>
      </c>
      <c r="D50" s="74">
        <f>(7.9+3)*1.65</f>
        <v>17.984999999999999</v>
      </c>
      <c r="F50" s="95"/>
      <c r="G50" s="108"/>
    </row>
    <row r="51" spans="1:20" outlineLevel="1" x14ac:dyDescent="0.25">
      <c r="A51" s="90" t="s">
        <v>341</v>
      </c>
      <c r="B51" s="91" t="s">
        <v>908</v>
      </c>
      <c r="C51" s="92" t="s">
        <v>38</v>
      </c>
      <c r="D51" s="74">
        <v>3</v>
      </c>
      <c r="F51" s="95"/>
      <c r="G51" s="108"/>
    </row>
    <row r="52" spans="1:20" ht="15.75" outlineLevel="1" thickBot="1" x14ac:dyDescent="0.3">
      <c r="A52" s="254" t="s">
        <v>342</v>
      </c>
      <c r="B52" s="255" t="s">
        <v>907</v>
      </c>
      <c r="C52" s="256" t="s">
        <v>38</v>
      </c>
      <c r="D52" s="257">
        <v>2</v>
      </c>
      <c r="E52" s="258"/>
      <c r="F52" s="262"/>
      <c r="G52" s="107"/>
    </row>
    <row r="53" spans="1:20" s="73" customFormat="1" outlineLevel="1" x14ac:dyDescent="0.25">
      <c r="A53" s="90"/>
      <c r="B53" s="91"/>
      <c r="C53" s="92"/>
      <c r="D53" s="74"/>
      <c r="E53" s="36"/>
      <c r="F53" s="95"/>
      <c r="G53" s="107"/>
    </row>
    <row r="54" spans="1:20" s="73" customFormat="1" ht="15.75" outlineLevel="1" thickBot="1" x14ac:dyDescent="0.3">
      <c r="A54" s="263"/>
      <c r="B54" s="264" t="s">
        <v>909</v>
      </c>
      <c r="C54" s="265"/>
      <c r="D54" s="266"/>
      <c r="E54" s="267"/>
      <c r="F54" s="268"/>
      <c r="G54" s="107"/>
    </row>
    <row r="55" spans="1:20" s="73" customFormat="1" ht="15.75" outlineLevel="1" thickTop="1" x14ac:dyDescent="0.25">
      <c r="A55" s="90"/>
      <c r="B55" s="91"/>
      <c r="C55" s="92"/>
      <c r="D55" s="74"/>
      <c r="E55" s="36"/>
      <c r="F55" s="95"/>
      <c r="G55" s="107"/>
    </row>
    <row r="56" spans="1:20" x14ac:dyDescent="0.25">
      <c r="A56" s="85" t="s">
        <v>343</v>
      </c>
      <c r="B56" s="86" t="s">
        <v>344</v>
      </c>
      <c r="C56" s="87"/>
      <c r="D56" s="87"/>
      <c r="E56" s="88"/>
      <c r="F56" s="88"/>
      <c r="G56" s="114"/>
      <c r="H56" s="86"/>
      <c r="I56" s="86"/>
      <c r="J56" s="86"/>
      <c r="K56" s="86"/>
      <c r="L56" s="86"/>
      <c r="M56" s="86"/>
      <c r="N56" s="86"/>
      <c r="O56" s="86"/>
      <c r="P56" s="86"/>
      <c r="Q56" s="86"/>
      <c r="R56" s="86"/>
      <c r="S56" s="86"/>
      <c r="T56" s="86"/>
    </row>
    <row r="57" spans="1:20" s="111" customFormat="1" ht="45" outlineLevel="1" x14ac:dyDescent="0.25">
      <c r="A57" s="110"/>
      <c r="B57" s="111" t="s">
        <v>345</v>
      </c>
      <c r="C57" s="112"/>
      <c r="D57" s="112"/>
      <c r="E57" s="113"/>
      <c r="F57" s="113"/>
      <c r="G57" s="108"/>
    </row>
    <row r="58" spans="1:20" outlineLevel="1" x14ac:dyDescent="0.25">
      <c r="A58" s="90"/>
      <c r="B58" s="91" t="s">
        <v>346</v>
      </c>
      <c r="C58" s="92"/>
      <c r="F58" s="95"/>
      <c r="G58" s="108"/>
    </row>
    <row r="59" spans="1:20" ht="30" outlineLevel="1" x14ac:dyDescent="0.25">
      <c r="A59" s="90" t="s">
        <v>347</v>
      </c>
      <c r="B59" s="91" t="s">
        <v>348</v>
      </c>
      <c r="C59" s="92" t="s">
        <v>38</v>
      </c>
      <c r="D59" s="74">
        <v>2</v>
      </c>
      <c r="F59" s="95"/>
      <c r="G59" s="108"/>
    </row>
    <row r="60" spans="1:20" ht="30" outlineLevel="1" x14ac:dyDescent="0.25">
      <c r="A60" s="90" t="s">
        <v>349</v>
      </c>
      <c r="B60" s="91" t="s">
        <v>350</v>
      </c>
      <c r="C60" s="92" t="s">
        <v>38</v>
      </c>
      <c r="D60" s="74">
        <v>5</v>
      </c>
      <c r="F60" s="95"/>
      <c r="G60" s="108"/>
    </row>
    <row r="61" spans="1:20" ht="30" outlineLevel="1" x14ac:dyDescent="0.25">
      <c r="A61" s="90" t="s">
        <v>351</v>
      </c>
      <c r="B61" s="91" t="s">
        <v>352</v>
      </c>
      <c r="C61" s="92" t="s">
        <v>38</v>
      </c>
      <c r="D61" s="74">
        <v>1</v>
      </c>
      <c r="F61" s="95"/>
      <c r="G61" s="108"/>
    </row>
    <row r="62" spans="1:20" ht="30" outlineLevel="1" x14ac:dyDescent="0.25">
      <c r="A62" s="90" t="s">
        <v>353</v>
      </c>
      <c r="B62" s="91" t="s">
        <v>354</v>
      </c>
      <c r="C62" s="92" t="s">
        <v>38</v>
      </c>
      <c r="D62" s="74">
        <v>1</v>
      </c>
      <c r="F62" s="95"/>
      <c r="G62" s="108"/>
    </row>
    <row r="63" spans="1:20" ht="30" outlineLevel="1" x14ac:dyDescent="0.25">
      <c r="A63" s="90" t="s">
        <v>355</v>
      </c>
      <c r="B63" s="91" t="s">
        <v>356</v>
      </c>
      <c r="C63" s="92" t="s">
        <v>38</v>
      </c>
      <c r="D63" s="74">
        <v>1</v>
      </c>
      <c r="F63" s="95"/>
      <c r="G63" s="108"/>
    </row>
    <row r="64" spans="1:20" outlineLevel="1" x14ac:dyDescent="0.25">
      <c r="B64" s="91" t="s">
        <v>357</v>
      </c>
      <c r="C64" s="92"/>
      <c r="F64" s="95"/>
      <c r="G64" s="108"/>
    </row>
    <row r="65" spans="1:7" ht="30" outlineLevel="1" x14ac:dyDescent="0.25">
      <c r="A65" s="90" t="s">
        <v>358</v>
      </c>
      <c r="B65" s="91" t="s">
        <v>359</v>
      </c>
      <c r="C65" s="92" t="s">
        <v>38</v>
      </c>
      <c r="D65" s="74">
        <v>1</v>
      </c>
      <c r="E65" s="95"/>
      <c r="F65" s="95"/>
      <c r="G65" s="108"/>
    </row>
    <row r="66" spans="1:7" ht="30" outlineLevel="1" x14ac:dyDescent="0.25">
      <c r="A66" s="90" t="s">
        <v>360</v>
      </c>
      <c r="B66" s="91" t="s">
        <v>361</v>
      </c>
      <c r="C66" s="92" t="s">
        <v>38</v>
      </c>
      <c r="D66" s="74">
        <v>1</v>
      </c>
      <c r="E66" s="95"/>
      <c r="F66" s="95"/>
      <c r="G66" s="108"/>
    </row>
    <row r="67" spans="1:7" ht="30" outlineLevel="1" x14ac:dyDescent="0.25">
      <c r="A67" s="90" t="s">
        <v>362</v>
      </c>
      <c r="B67" s="91" t="s">
        <v>363</v>
      </c>
      <c r="C67" s="92" t="s">
        <v>38</v>
      </c>
      <c r="D67" s="74">
        <v>1</v>
      </c>
      <c r="F67" s="95"/>
      <c r="G67" s="108"/>
    </row>
    <row r="68" spans="1:7" ht="30" outlineLevel="1" x14ac:dyDescent="0.25">
      <c r="A68" s="90" t="s">
        <v>364</v>
      </c>
      <c r="B68" s="91" t="s">
        <v>365</v>
      </c>
      <c r="C68" s="92" t="s">
        <v>38</v>
      </c>
      <c r="D68" s="74">
        <v>1</v>
      </c>
      <c r="E68" s="95"/>
      <c r="F68" s="95"/>
      <c r="G68" s="108"/>
    </row>
    <row r="69" spans="1:7" ht="30" outlineLevel="1" x14ac:dyDescent="0.25">
      <c r="A69" s="90" t="s">
        <v>366</v>
      </c>
      <c r="B69" s="91" t="s">
        <v>367</v>
      </c>
      <c r="C69" s="92" t="s">
        <v>38</v>
      </c>
      <c r="D69" s="74">
        <v>1</v>
      </c>
      <c r="E69" s="95"/>
      <c r="F69" s="95"/>
      <c r="G69" s="108"/>
    </row>
    <row r="70" spans="1:7" ht="30" outlineLevel="1" x14ac:dyDescent="0.25">
      <c r="A70" s="90" t="s">
        <v>368</v>
      </c>
      <c r="B70" s="91" t="s">
        <v>369</v>
      </c>
      <c r="C70" s="92" t="s">
        <v>38</v>
      </c>
      <c r="D70" s="74">
        <v>1</v>
      </c>
      <c r="E70" s="95"/>
      <c r="F70" s="95"/>
      <c r="G70" s="108"/>
    </row>
    <row r="71" spans="1:7" ht="30" outlineLevel="1" x14ac:dyDescent="0.25">
      <c r="A71" s="90" t="s">
        <v>368</v>
      </c>
      <c r="B71" s="91" t="s">
        <v>370</v>
      </c>
      <c r="C71" s="92" t="s">
        <v>38</v>
      </c>
      <c r="D71" s="74">
        <v>1</v>
      </c>
      <c r="E71" s="95"/>
      <c r="F71" s="95"/>
      <c r="G71" s="108"/>
    </row>
    <row r="72" spans="1:7" outlineLevel="1" x14ac:dyDescent="0.25">
      <c r="B72" s="91" t="s">
        <v>371</v>
      </c>
      <c r="C72" s="92"/>
      <c r="F72" s="95"/>
      <c r="G72" s="108"/>
    </row>
    <row r="73" spans="1:7" ht="30" outlineLevel="1" x14ac:dyDescent="0.25">
      <c r="A73" s="90" t="s">
        <v>372</v>
      </c>
      <c r="B73" s="91" t="s">
        <v>373</v>
      </c>
      <c r="C73" s="92" t="s">
        <v>38</v>
      </c>
      <c r="D73" s="74">
        <v>1</v>
      </c>
      <c r="E73" s="95"/>
      <c r="F73" s="95"/>
      <c r="G73" s="108"/>
    </row>
    <row r="74" spans="1:7" ht="30" outlineLevel="1" x14ac:dyDescent="0.25">
      <c r="A74" s="90" t="s">
        <v>374</v>
      </c>
      <c r="B74" s="91" t="s">
        <v>375</v>
      </c>
      <c r="C74" s="92" t="s">
        <v>38</v>
      </c>
      <c r="D74" s="74">
        <v>1</v>
      </c>
      <c r="F74" s="95"/>
      <c r="G74" s="108"/>
    </row>
    <row r="75" spans="1:7" outlineLevel="1" x14ac:dyDescent="0.25">
      <c r="A75" s="90"/>
      <c r="B75" s="115" t="s">
        <v>376</v>
      </c>
      <c r="C75" s="92"/>
      <c r="F75" s="95"/>
      <c r="G75" s="108"/>
    </row>
    <row r="76" spans="1:7" ht="30" outlineLevel="1" x14ac:dyDescent="0.25">
      <c r="A76" s="90" t="s">
        <v>379</v>
      </c>
      <c r="B76" s="91" t="s">
        <v>377</v>
      </c>
      <c r="C76" s="92" t="s">
        <v>38</v>
      </c>
      <c r="D76" s="74">
        <v>1</v>
      </c>
      <c r="F76" s="95"/>
      <c r="G76" s="114"/>
    </row>
    <row r="77" spans="1:7" s="111" customFormat="1" outlineLevel="1" x14ac:dyDescent="0.25">
      <c r="A77" s="110"/>
      <c r="B77" s="111" t="s">
        <v>378</v>
      </c>
      <c r="C77" s="112"/>
      <c r="D77" s="112"/>
      <c r="E77" s="113"/>
      <c r="F77" s="113"/>
      <c r="G77" s="108"/>
    </row>
    <row r="78" spans="1:7" ht="30" outlineLevel="1" x14ac:dyDescent="0.25">
      <c r="A78" s="90" t="s">
        <v>381</v>
      </c>
      <c r="B78" s="91" t="s">
        <v>380</v>
      </c>
      <c r="C78" s="92" t="s">
        <v>38</v>
      </c>
      <c r="D78" s="74">
        <v>1</v>
      </c>
      <c r="F78" s="95"/>
      <c r="G78" s="108"/>
    </row>
    <row r="79" spans="1:7" ht="45" outlineLevel="1" x14ac:dyDescent="0.25">
      <c r="A79" s="90" t="s">
        <v>383</v>
      </c>
      <c r="B79" s="91" t="s">
        <v>382</v>
      </c>
      <c r="C79" s="92" t="s">
        <v>38</v>
      </c>
      <c r="D79" s="74">
        <v>1</v>
      </c>
      <c r="F79" s="95"/>
      <c r="G79" s="108"/>
    </row>
    <row r="80" spans="1:7" ht="30" outlineLevel="1" x14ac:dyDescent="0.25">
      <c r="A80" s="90" t="s">
        <v>385</v>
      </c>
      <c r="B80" s="91" t="s">
        <v>384</v>
      </c>
      <c r="C80" s="92" t="s">
        <v>38</v>
      </c>
      <c r="D80" s="74">
        <v>1</v>
      </c>
      <c r="F80" s="95"/>
      <c r="G80" s="108"/>
    </row>
    <row r="81" spans="1:20" ht="30" outlineLevel="1" x14ac:dyDescent="0.25">
      <c r="A81" s="90" t="s">
        <v>387</v>
      </c>
      <c r="B81" s="91" t="s">
        <v>386</v>
      </c>
      <c r="C81" s="92" t="s">
        <v>38</v>
      </c>
      <c r="D81" s="74">
        <v>1</v>
      </c>
      <c r="F81" s="95"/>
      <c r="G81" s="108"/>
    </row>
    <row r="82" spans="1:20" outlineLevel="1" x14ac:dyDescent="0.25">
      <c r="A82" s="90" t="s">
        <v>389</v>
      </c>
      <c r="B82" s="91" t="s">
        <v>388</v>
      </c>
      <c r="C82" s="92" t="s">
        <v>38</v>
      </c>
      <c r="D82" s="74">
        <v>1</v>
      </c>
      <c r="F82" s="95"/>
      <c r="G82" s="108"/>
    </row>
    <row r="83" spans="1:20" outlineLevel="1" x14ac:dyDescent="0.25">
      <c r="A83" s="90" t="s">
        <v>391</v>
      </c>
      <c r="B83" s="91" t="s">
        <v>390</v>
      </c>
      <c r="C83" s="92" t="s">
        <v>38</v>
      </c>
      <c r="D83" s="74">
        <v>3</v>
      </c>
      <c r="F83" s="95"/>
      <c r="G83" s="108"/>
    </row>
    <row r="84" spans="1:20" outlineLevel="1" x14ac:dyDescent="0.25">
      <c r="A84" s="90" t="s">
        <v>393</v>
      </c>
      <c r="B84" s="91" t="s">
        <v>392</v>
      </c>
      <c r="C84" s="92" t="s">
        <v>38</v>
      </c>
      <c r="D84" s="74">
        <v>1</v>
      </c>
      <c r="F84" s="95"/>
      <c r="G84" s="108"/>
    </row>
    <row r="85" spans="1:20" ht="21" customHeight="1" outlineLevel="1" x14ac:dyDescent="0.25">
      <c r="A85" s="90" t="s">
        <v>395</v>
      </c>
      <c r="B85" s="91" t="s">
        <v>394</v>
      </c>
      <c r="C85" s="92" t="s">
        <v>38</v>
      </c>
      <c r="D85" s="74">
        <v>3</v>
      </c>
      <c r="F85" s="95"/>
      <c r="G85" s="108"/>
    </row>
    <row r="86" spans="1:20" ht="50.25" customHeight="1" outlineLevel="1" x14ac:dyDescent="0.25">
      <c r="A86" s="90" t="s">
        <v>397</v>
      </c>
      <c r="B86" s="91" t="s">
        <v>396</v>
      </c>
      <c r="C86" s="92" t="s">
        <v>70</v>
      </c>
      <c r="D86" s="74">
        <v>1.45</v>
      </c>
      <c r="F86" s="95"/>
      <c r="G86" s="108"/>
    </row>
    <row r="87" spans="1:20" ht="45" outlineLevel="1" x14ac:dyDescent="0.25">
      <c r="A87" s="90" t="s">
        <v>399</v>
      </c>
      <c r="B87" s="91" t="s">
        <v>398</v>
      </c>
      <c r="C87" s="92" t="s">
        <v>70</v>
      </c>
      <c r="D87" s="74">
        <f>3*0.95</f>
        <v>2.8499999999999996</v>
      </c>
      <c r="F87" s="95"/>
      <c r="G87" s="108"/>
    </row>
    <row r="88" spans="1:20" ht="45" outlineLevel="1" x14ac:dyDescent="0.25">
      <c r="A88" s="90" t="s">
        <v>401</v>
      </c>
      <c r="B88" s="91" t="s">
        <v>400</v>
      </c>
      <c r="C88" s="92" t="s">
        <v>70</v>
      </c>
      <c r="D88" s="74">
        <f>1.6+3*0.9</f>
        <v>4.3000000000000007</v>
      </c>
      <c r="F88" s="95"/>
      <c r="G88" s="108"/>
    </row>
    <row r="89" spans="1:20" ht="45" outlineLevel="1" x14ac:dyDescent="0.25">
      <c r="A89" s="90" t="s">
        <v>403</v>
      </c>
      <c r="B89" s="91" t="s">
        <v>402</v>
      </c>
      <c r="C89" s="92" t="s">
        <v>70</v>
      </c>
      <c r="D89" s="74">
        <f>3*0.95</f>
        <v>2.8499999999999996</v>
      </c>
      <c r="F89" s="95"/>
      <c r="G89" s="108"/>
    </row>
    <row r="90" spans="1:20" ht="45.75" outlineLevel="1" thickBot="1" x14ac:dyDescent="0.3">
      <c r="A90" s="254" t="s">
        <v>910</v>
      </c>
      <c r="B90" s="255" t="s">
        <v>404</v>
      </c>
      <c r="C90" s="256" t="s">
        <v>70</v>
      </c>
      <c r="D90" s="257">
        <f>1.6+3*0.9</f>
        <v>4.3000000000000007</v>
      </c>
      <c r="E90" s="258"/>
      <c r="F90" s="262"/>
      <c r="G90" s="107"/>
    </row>
    <row r="91" spans="1:20" s="73" customFormat="1" outlineLevel="1" x14ac:dyDescent="0.25">
      <c r="A91" s="90"/>
      <c r="B91" s="91"/>
      <c r="C91" s="92"/>
      <c r="D91" s="74"/>
      <c r="E91" s="36"/>
      <c r="F91" s="95"/>
      <c r="G91" s="107"/>
    </row>
    <row r="92" spans="1:20" s="73" customFormat="1" ht="15.75" outlineLevel="1" thickBot="1" x14ac:dyDescent="0.3">
      <c r="A92" s="263"/>
      <c r="B92" s="264" t="s">
        <v>928</v>
      </c>
      <c r="C92" s="265"/>
      <c r="D92" s="266"/>
      <c r="E92" s="267"/>
      <c r="F92" s="268"/>
      <c r="G92" s="107"/>
    </row>
    <row r="93" spans="1:20" s="73" customFormat="1" ht="15.75" outlineLevel="1" thickTop="1" x14ac:dyDescent="0.25">
      <c r="A93" s="90"/>
      <c r="B93" s="91"/>
      <c r="C93" s="92"/>
      <c r="D93" s="74"/>
      <c r="E93" s="36"/>
      <c r="F93" s="95"/>
      <c r="G93" s="107"/>
    </row>
    <row r="94" spans="1:20" x14ac:dyDescent="0.25">
      <c r="A94" s="85" t="s">
        <v>405</v>
      </c>
      <c r="B94" s="86" t="s">
        <v>406</v>
      </c>
      <c r="C94" s="87"/>
      <c r="D94" s="87"/>
      <c r="E94" s="88"/>
      <c r="F94" s="88"/>
      <c r="G94" s="108"/>
      <c r="H94" s="86"/>
      <c r="I94" s="86"/>
      <c r="J94" s="86"/>
      <c r="K94" s="86"/>
      <c r="L94" s="86"/>
      <c r="M94" s="86"/>
      <c r="N94" s="86"/>
      <c r="O94" s="86"/>
      <c r="P94" s="86"/>
      <c r="Q94" s="86"/>
      <c r="R94" s="86"/>
      <c r="S94" s="86"/>
      <c r="T94" s="86"/>
    </row>
    <row r="95" spans="1:20" ht="30" outlineLevel="1" x14ac:dyDescent="0.25">
      <c r="A95" s="90" t="s">
        <v>407</v>
      </c>
      <c r="B95" s="91" t="s">
        <v>408</v>
      </c>
      <c r="C95" s="92" t="s">
        <v>47</v>
      </c>
      <c r="D95" s="74">
        <f>+D97</f>
        <v>30.62</v>
      </c>
      <c r="F95" s="95"/>
      <c r="G95" s="108"/>
    </row>
    <row r="96" spans="1:20" ht="75" outlineLevel="1" x14ac:dyDescent="0.25">
      <c r="A96" s="90" t="s">
        <v>409</v>
      </c>
      <c r="B96" s="91" t="s">
        <v>911</v>
      </c>
      <c r="C96" s="92" t="s">
        <v>47</v>
      </c>
      <c r="D96" s="74">
        <f>6.89+21.09+12.22+12.62+12.23+36.97+2.46+3.65+4.56+6.85+1.89+3.29+12.23+10</f>
        <v>146.94999999999999</v>
      </c>
      <c r="F96" s="95"/>
      <c r="G96" s="108"/>
    </row>
    <row r="97" spans="1:20" ht="75" outlineLevel="1" x14ac:dyDescent="0.25">
      <c r="A97" s="90" t="s">
        <v>410</v>
      </c>
      <c r="B97" s="91" t="s">
        <v>912</v>
      </c>
      <c r="C97" s="92" t="s">
        <v>47</v>
      </c>
      <c r="D97" s="74">
        <f>8.26+4.3+14.08+3.98</f>
        <v>30.62</v>
      </c>
      <c r="F97" s="95"/>
      <c r="G97" s="108"/>
    </row>
    <row r="98" spans="1:20" ht="82.5" customHeight="1" outlineLevel="1" x14ac:dyDescent="0.25">
      <c r="A98" s="90" t="s">
        <v>411</v>
      </c>
      <c r="B98" s="91" t="s">
        <v>914</v>
      </c>
      <c r="C98" s="92" t="s">
        <v>47</v>
      </c>
      <c r="D98" s="74">
        <v>16.760000000000002</v>
      </c>
      <c r="F98" s="95"/>
      <c r="G98" s="108"/>
    </row>
    <row r="99" spans="1:20" ht="75.75" outlineLevel="1" thickBot="1" x14ac:dyDescent="0.3">
      <c r="A99" s="254" t="s">
        <v>412</v>
      </c>
      <c r="B99" s="255" t="s">
        <v>913</v>
      </c>
      <c r="C99" s="256" t="s">
        <v>47</v>
      </c>
      <c r="D99" s="257">
        <f>82.63+8.62+8.9</f>
        <v>100.15</v>
      </c>
      <c r="E99" s="258"/>
      <c r="F99" s="262"/>
      <c r="G99" s="107"/>
    </row>
    <row r="100" spans="1:20" s="73" customFormat="1" outlineLevel="1" x14ac:dyDescent="0.25">
      <c r="A100" s="90"/>
      <c r="B100" s="91"/>
      <c r="C100" s="92"/>
      <c r="D100" s="74"/>
      <c r="E100" s="36"/>
      <c r="F100" s="95"/>
      <c r="G100" s="107"/>
    </row>
    <row r="101" spans="1:20" s="73" customFormat="1" ht="15.75" outlineLevel="1" thickBot="1" x14ac:dyDescent="0.3">
      <c r="A101" s="263"/>
      <c r="B101" s="264" t="s">
        <v>915</v>
      </c>
      <c r="C101" s="265"/>
      <c r="D101" s="266"/>
      <c r="E101" s="267"/>
      <c r="F101" s="268"/>
      <c r="G101" s="107"/>
    </row>
    <row r="102" spans="1:20" s="73" customFormat="1" ht="15.75" outlineLevel="1" thickTop="1" x14ac:dyDescent="0.25">
      <c r="A102" s="90"/>
      <c r="B102" s="115"/>
      <c r="C102" s="92"/>
      <c r="D102" s="74"/>
      <c r="E102" s="36"/>
      <c r="F102" s="95"/>
      <c r="G102" s="107"/>
    </row>
    <row r="103" spans="1:20" x14ac:dyDescent="0.25">
      <c r="A103" s="85" t="s">
        <v>413</v>
      </c>
      <c r="B103" s="86" t="s">
        <v>414</v>
      </c>
      <c r="C103" s="87"/>
      <c r="D103" s="87"/>
      <c r="E103" s="88"/>
      <c r="F103" s="88"/>
      <c r="G103" s="108"/>
      <c r="H103" s="86"/>
      <c r="I103" s="86"/>
      <c r="J103" s="86"/>
      <c r="K103" s="86"/>
      <c r="L103" s="86"/>
      <c r="M103" s="86"/>
      <c r="N103" s="86"/>
      <c r="O103" s="86"/>
      <c r="P103" s="86"/>
      <c r="Q103" s="86"/>
      <c r="R103" s="86"/>
      <c r="S103" s="86"/>
      <c r="T103" s="86"/>
    </row>
    <row r="104" spans="1:20" ht="165" outlineLevel="1" x14ac:dyDescent="0.25">
      <c r="A104" s="90" t="s">
        <v>415</v>
      </c>
      <c r="B104" s="91" t="s">
        <v>416</v>
      </c>
      <c r="C104" s="92" t="s">
        <v>47</v>
      </c>
      <c r="D104" s="74">
        <f>45.15+15.49+18.76+18.14+10</f>
        <v>107.54</v>
      </c>
      <c r="F104" s="95"/>
      <c r="G104" s="108"/>
    </row>
    <row r="105" spans="1:20" ht="30" outlineLevel="1" x14ac:dyDescent="0.25">
      <c r="A105" s="90" t="s">
        <v>417</v>
      </c>
      <c r="B105" s="91" t="s">
        <v>418</v>
      </c>
      <c r="C105" s="92" t="s">
        <v>229</v>
      </c>
      <c r="D105" s="74">
        <f>30+27+19.5+17</f>
        <v>93.5</v>
      </c>
      <c r="F105" s="95"/>
      <c r="G105" s="108"/>
    </row>
    <row r="106" spans="1:20" ht="69" customHeight="1" outlineLevel="1" thickBot="1" x14ac:dyDescent="0.3">
      <c r="A106" s="254" t="s">
        <v>419</v>
      </c>
      <c r="B106" s="255" t="s">
        <v>916</v>
      </c>
      <c r="C106" s="256" t="s">
        <v>47</v>
      </c>
      <c r="D106" s="257">
        <f>25.25+30.81</f>
        <v>56.06</v>
      </c>
      <c r="E106" s="258"/>
      <c r="F106" s="262"/>
      <c r="G106" s="107"/>
    </row>
    <row r="107" spans="1:20" s="73" customFormat="1" outlineLevel="1" x14ac:dyDescent="0.25">
      <c r="A107" s="90"/>
      <c r="B107" s="91"/>
      <c r="C107" s="92"/>
      <c r="D107" s="74"/>
      <c r="E107" s="36"/>
      <c r="F107" s="95"/>
      <c r="G107" s="107"/>
    </row>
    <row r="108" spans="1:20" s="73" customFormat="1" ht="15.75" outlineLevel="1" thickBot="1" x14ac:dyDescent="0.3">
      <c r="A108" s="263"/>
      <c r="B108" s="264" t="s">
        <v>917</v>
      </c>
      <c r="C108" s="265"/>
      <c r="D108" s="266"/>
      <c r="E108" s="267"/>
      <c r="F108" s="268"/>
      <c r="G108" s="107"/>
    </row>
    <row r="109" spans="1:20" s="73" customFormat="1" ht="15.75" outlineLevel="1" thickTop="1" x14ac:dyDescent="0.25">
      <c r="A109" s="90"/>
      <c r="B109" s="91"/>
      <c r="C109" s="92"/>
      <c r="D109" s="74"/>
      <c r="E109" s="36"/>
      <c r="F109" s="95"/>
      <c r="G109" s="107"/>
    </row>
    <row r="110" spans="1:20" x14ac:dyDescent="0.25">
      <c r="A110" s="85" t="s">
        <v>420</v>
      </c>
      <c r="B110" s="86" t="s">
        <v>421</v>
      </c>
      <c r="C110" s="87"/>
      <c r="D110" s="87"/>
      <c r="E110" s="88"/>
      <c r="F110" s="88"/>
      <c r="G110" s="108"/>
      <c r="H110" s="86"/>
      <c r="I110" s="86"/>
      <c r="J110" s="86"/>
      <c r="K110" s="86"/>
      <c r="L110" s="86"/>
      <c r="M110" s="86"/>
      <c r="N110" s="86"/>
      <c r="O110" s="86"/>
      <c r="P110" s="86"/>
      <c r="Q110" s="86"/>
      <c r="R110" s="86"/>
      <c r="S110" s="86"/>
      <c r="T110" s="86"/>
    </row>
    <row r="111" spans="1:20" ht="90" outlineLevel="1" x14ac:dyDescent="0.25">
      <c r="A111" s="90" t="s">
        <v>422</v>
      </c>
      <c r="B111" s="91" t="s">
        <v>918</v>
      </c>
      <c r="C111" s="92" t="s">
        <v>47</v>
      </c>
      <c r="D111" s="74">
        <f>39.41+437.59</f>
        <v>477</v>
      </c>
      <c r="F111" s="95"/>
      <c r="G111" s="108"/>
    </row>
    <row r="112" spans="1:20" ht="90" outlineLevel="1" x14ac:dyDescent="0.25">
      <c r="A112" s="90" t="s">
        <v>423</v>
      </c>
      <c r="B112" s="91" t="s">
        <v>919</v>
      </c>
      <c r="C112" s="92" t="s">
        <v>47</v>
      </c>
      <c r="D112" s="74">
        <f>62.51+187.18</f>
        <v>249.69</v>
      </c>
      <c r="F112" s="95"/>
      <c r="G112" s="108"/>
    </row>
    <row r="113" spans="1:20" ht="90" outlineLevel="1" x14ac:dyDescent="0.25">
      <c r="A113" s="90" t="s">
        <v>424</v>
      </c>
      <c r="B113" s="91" t="s">
        <v>920</v>
      </c>
      <c r="C113" s="92" t="s">
        <v>47</v>
      </c>
      <c r="D113" s="74">
        <f>6.83+182.7+31.72</f>
        <v>221.25</v>
      </c>
      <c r="F113" s="95"/>
      <c r="G113" s="108"/>
    </row>
    <row r="114" spans="1:20" ht="90" outlineLevel="1" x14ac:dyDescent="0.25">
      <c r="A114" s="90" t="s">
        <v>425</v>
      </c>
      <c r="B114" s="91" t="s">
        <v>921</v>
      </c>
      <c r="C114" s="92" t="s">
        <v>47</v>
      </c>
      <c r="D114" s="74">
        <v>176.46</v>
      </c>
      <c r="F114" s="95"/>
      <c r="G114" s="108"/>
    </row>
    <row r="115" spans="1:20" ht="90" outlineLevel="1" x14ac:dyDescent="0.25">
      <c r="A115" s="90" t="s">
        <v>426</v>
      </c>
      <c r="B115" s="91" t="s">
        <v>922</v>
      </c>
      <c r="C115" s="92" t="s">
        <v>47</v>
      </c>
      <c r="D115" s="74">
        <v>93.96</v>
      </c>
      <c r="F115" s="95"/>
      <c r="G115" s="108"/>
    </row>
    <row r="116" spans="1:20" ht="90" outlineLevel="1" x14ac:dyDescent="0.25">
      <c r="A116" s="90" t="s">
        <v>427</v>
      </c>
      <c r="B116" s="91" t="s">
        <v>923</v>
      </c>
      <c r="C116" s="92" t="s">
        <v>47</v>
      </c>
      <c r="D116" s="74">
        <v>88.54</v>
      </c>
      <c r="F116" s="95"/>
      <c r="G116" s="108"/>
    </row>
    <row r="117" spans="1:20" ht="75.75" outlineLevel="1" thickBot="1" x14ac:dyDescent="0.3">
      <c r="A117" s="254" t="s">
        <v>428</v>
      </c>
      <c r="B117" s="255" t="s">
        <v>924</v>
      </c>
      <c r="C117" s="256" t="s">
        <v>47</v>
      </c>
      <c r="D117" s="257">
        <f>19.7+80+30+175+20+72</f>
        <v>396.7</v>
      </c>
      <c r="E117" s="258"/>
      <c r="F117" s="262"/>
      <c r="G117" s="107"/>
    </row>
    <row r="118" spans="1:20" s="73" customFormat="1" outlineLevel="1" x14ac:dyDescent="0.25">
      <c r="A118" s="90"/>
      <c r="B118" s="91"/>
      <c r="C118" s="92"/>
      <c r="D118" s="74"/>
      <c r="E118" s="36"/>
      <c r="F118" s="95"/>
      <c r="G118" s="107"/>
    </row>
    <row r="119" spans="1:20" s="73" customFormat="1" ht="15.75" outlineLevel="1" thickBot="1" x14ac:dyDescent="0.3">
      <c r="A119" s="263"/>
      <c r="B119" s="264" t="s">
        <v>925</v>
      </c>
      <c r="C119" s="265"/>
      <c r="D119" s="266"/>
      <c r="E119" s="267"/>
      <c r="F119" s="268"/>
      <c r="G119" s="107"/>
    </row>
    <row r="120" spans="1:20" s="73" customFormat="1" ht="15.75" outlineLevel="1" thickTop="1" x14ac:dyDescent="0.25">
      <c r="A120" s="90"/>
      <c r="B120" s="91"/>
      <c r="C120" s="92"/>
      <c r="D120" s="74"/>
      <c r="E120" s="36"/>
      <c r="F120" s="95"/>
      <c r="G120" s="107"/>
    </row>
    <row r="121" spans="1:20" x14ac:dyDescent="0.25">
      <c r="A121" s="85" t="s">
        <v>429</v>
      </c>
      <c r="B121" s="86" t="s">
        <v>430</v>
      </c>
      <c r="C121" s="87"/>
      <c r="D121" s="87"/>
      <c r="E121" s="88"/>
      <c r="F121" s="88"/>
      <c r="G121" s="108"/>
      <c r="H121" s="86"/>
      <c r="I121" s="86"/>
      <c r="J121" s="86"/>
      <c r="K121" s="86"/>
      <c r="L121" s="86"/>
      <c r="M121" s="86"/>
      <c r="N121" s="86"/>
      <c r="O121" s="86"/>
      <c r="P121" s="86"/>
      <c r="Q121" s="86"/>
      <c r="R121" s="86"/>
      <c r="S121" s="86"/>
      <c r="T121" s="86"/>
    </row>
    <row r="122" spans="1:20" ht="117" customHeight="1" outlineLevel="1" thickBot="1" x14ac:dyDescent="0.3">
      <c r="A122" s="254" t="s">
        <v>431</v>
      </c>
      <c r="B122" s="255" t="s">
        <v>926</v>
      </c>
      <c r="C122" s="256" t="s">
        <v>47</v>
      </c>
      <c r="D122" s="257">
        <f>1.7*4</f>
        <v>6.8</v>
      </c>
      <c r="E122" s="258"/>
      <c r="F122" s="262"/>
    </row>
    <row r="123" spans="1:20" x14ac:dyDescent="0.25">
      <c r="A123" s="90"/>
    </row>
    <row r="124" spans="1:20" ht="15.75" thickBot="1" x14ac:dyDescent="0.3">
      <c r="A124" s="263"/>
      <c r="B124" s="269" t="s">
        <v>927</v>
      </c>
      <c r="C124" s="266"/>
      <c r="D124" s="266"/>
      <c r="E124" s="267"/>
      <c r="F124" s="267"/>
    </row>
    <row r="125" spans="1:20" ht="15.75" thickTop="1" x14ac:dyDescent="0.25"/>
  </sheetData>
  <printOptions gridLines="1"/>
  <pageMargins left="0.25" right="0.25" top="0.75" bottom="0.75" header="0.3" footer="0.3"/>
  <pageSetup paperSize="9" scale="82" firstPageNumber="0" orientation="portrait" horizontalDpi="300" verticalDpi="300" r:id="rId1"/>
  <headerFooter>
    <oddHeader>&amp;LObnova gasilskega doma v Babičih&amp;CPOPIS DEL&amp;RMestna občina Koper</oddHeader>
    <oddFooter>&amp;L&amp;A&amp;R&amp;P</oddFooter>
  </headerFooter>
  <rowBreaks count="7" manualBreakCount="7">
    <brk id="27" max="5" man="1"/>
    <brk id="35" max="16383" man="1"/>
    <brk id="43" max="5" man="1"/>
    <brk id="54" max="5" man="1"/>
    <brk id="84" max="5" man="1"/>
    <brk id="101" max="5" man="1"/>
    <brk id="10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BreakPreview" zoomScaleNormal="100" zoomScaleSheetLayoutView="100" workbookViewId="0">
      <selection activeCell="D16" sqref="D16"/>
    </sheetView>
  </sheetViews>
  <sheetFormatPr defaultRowHeight="15" x14ac:dyDescent="0.25"/>
  <cols>
    <col min="1" max="1" width="7.28515625" customWidth="1"/>
    <col min="2" max="2" width="40" customWidth="1"/>
    <col min="3" max="3" width="10" customWidth="1"/>
    <col min="4" max="4" width="26" customWidth="1"/>
  </cols>
  <sheetData>
    <row r="1" spans="1:5" x14ac:dyDescent="0.25">
      <c r="A1" s="348" t="s">
        <v>938</v>
      </c>
      <c r="B1" s="348"/>
      <c r="C1" s="348"/>
      <c r="D1" s="348"/>
    </row>
    <row r="2" spans="1:5" x14ac:dyDescent="0.25">
      <c r="A2" s="348"/>
      <c r="B2" s="348"/>
      <c r="C2" s="348"/>
      <c r="D2" s="348"/>
    </row>
    <row r="3" spans="1:5" x14ac:dyDescent="0.25">
      <c r="A3" s="348"/>
      <c r="B3" s="348"/>
      <c r="C3" s="348"/>
      <c r="D3" s="348"/>
    </row>
    <row r="4" spans="1:5" x14ac:dyDescent="0.2">
      <c r="A4" s="51"/>
      <c r="B4" s="52"/>
      <c r="C4" s="52"/>
      <c r="D4" s="52"/>
    </row>
    <row r="5" spans="1:5" x14ac:dyDescent="0.25">
      <c r="A5" s="56"/>
      <c r="B5" s="56"/>
      <c r="C5" s="36"/>
      <c r="D5" s="56"/>
    </row>
    <row r="6" spans="1:5" x14ac:dyDescent="0.25">
      <c r="A6" s="60" t="s">
        <v>18</v>
      </c>
      <c r="B6" s="286" t="s">
        <v>937</v>
      </c>
      <c r="C6" s="287"/>
      <c r="D6" s="61"/>
      <c r="E6" s="250"/>
    </row>
    <row r="7" spans="1:5" x14ac:dyDescent="0.25">
      <c r="A7" s="133"/>
      <c r="B7" s="287"/>
      <c r="C7" s="287"/>
      <c r="D7" s="61"/>
      <c r="E7" s="250"/>
    </row>
    <row r="8" spans="1:5" x14ac:dyDescent="0.25">
      <c r="A8" s="60" t="s">
        <v>20</v>
      </c>
      <c r="B8" s="286" t="s">
        <v>936</v>
      </c>
      <c r="C8" s="286"/>
      <c r="D8" s="61"/>
      <c r="E8" s="250"/>
    </row>
    <row r="9" spans="1:5" ht="15.75" thickBot="1" x14ac:dyDescent="0.3">
      <c r="A9" s="60"/>
      <c r="B9" s="58"/>
      <c r="C9" s="59"/>
      <c r="D9" s="61"/>
    </row>
    <row r="10" spans="1:5" ht="19.5" thickBot="1" x14ac:dyDescent="0.35">
      <c r="A10" s="62" t="s">
        <v>23</v>
      </c>
      <c r="B10" s="63"/>
      <c r="C10" s="64"/>
      <c r="D10" s="65"/>
    </row>
  </sheetData>
  <mergeCells count="1">
    <mergeCell ref="A1:D3"/>
  </mergeCells>
  <pageMargins left="0.78749999999999998" right="0.39374999999999999" top="0.78749999999999998" bottom="0.59097222222222201" header="0.51180555555555496" footer="0.31527777777777799"/>
  <pageSetup paperSize="9" orientation="portrait" r:id="rId1"/>
  <headerFooter>
    <oddHeader>&amp;LObnova gasilskega doma v Babičih&amp;CPOPIS DEL&amp;RMestna občina Koper</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view="pageBreakPreview" zoomScale="120" zoomScaleNormal="130" zoomScaleSheetLayoutView="120" workbookViewId="0">
      <selection activeCell="D16" sqref="D16"/>
    </sheetView>
  </sheetViews>
  <sheetFormatPr defaultRowHeight="12.75" x14ac:dyDescent="0.2"/>
  <cols>
    <col min="1" max="1" width="2.7109375" style="116" customWidth="1"/>
    <col min="2" max="2" width="3.7109375" style="143" customWidth="1"/>
    <col min="3" max="3" width="43" style="144" customWidth="1"/>
    <col min="4" max="4" width="5.7109375" style="145" customWidth="1"/>
    <col min="5" max="5" width="10.7109375" style="145" customWidth="1"/>
    <col min="6" max="6" width="11.140625" style="146" customWidth="1"/>
    <col min="7" max="7" width="15.7109375" style="147" customWidth="1"/>
    <col min="8" max="8" width="3.7109375" style="116" customWidth="1"/>
    <col min="9" max="9" width="9.140625" style="116"/>
    <col min="10" max="10" width="12" style="116" customWidth="1"/>
    <col min="11" max="256" width="9.140625" style="116"/>
    <col min="257" max="257" width="2.7109375" style="116" customWidth="1"/>
    <col min="258" max="258" width="3.7109375" style="116" customWidth="1"/>
    <col min="259" max="259" width="43.85546875" style="116" customWidth="1"/>
    <col min="260" max="260" width="5.7109375" style="116" customWidth="1"/>
    <col min="261" max="261" width="10.7109375" style="116" customWidth="1"/>
    <col min="262" max="262" width="12.7109375" style="116" customWidth="1"/>
    <col min="263" max="263" width="15.7109375" style="116" customWidth="1"/>
    <col min="264" max="264" width="3.7109375" style="116" customWidth="1"/>
    <col min="265" max="265" width="9.140625" style="116"/>
    <col min="266" max="266" width="12" style="116" customWidth="1"/>
    <col min="267" max="512" width="9.140625" style="116"/>
    <col min="513" max="513" width="2.7109375" style="116" customWidth="1"/>
    <col min="514" max="514" width="3.7109375" style="116" customWidth="1"/>
    <col min="515" max="515" width="43.85546875" style="116" customWidth="1"/>
    <col min="516" max="516" width="5.7109375" style="116" customWidth="1"/>
    <col min="517" max="517" width="10.7109375" style="116" customWidth="1"/>
    <col min="518" max="518" width="12.7109375" style="116" customWidth="1"/>
    <col min="519" max="519" width="15.7109375" style="116" customWidth="1"/>
    <col min="520" max="520" width="3.7109375" style="116" customWidth="1"/>
    <col min="521" max="521" width="9.140625" style="116"/>
    <col min="522" max="522" width="12" style="116" customWidth="1"/>
    <col min="523" max="768" width="9.140625" style="116"/>
    <col min="769" max="769" width="2.7109375" style="116" customWidth="1"/>
    <col min="770" max="770" width="3.7109375" style="116" customWidth="1"/>
    <col min="771" max="771" width="43.85546875" style="116" customWidth="1"/>
    <col min="772" max="772" width="5.7109375" style="116" customWidth="1"/>
    <col min="773" max="773" width="10.7109375" style="116" customWidth="1"/>
    <col min="774" max="774" width="12.7109375" style="116" customWidth="1"/>
    <col min="775" max="775" width="15.7109375" style="116" customWidth="1"/>
    <col min="776" max="776" width="3.7109375" style="116" customWidth="1"/>
    <col min="777" max="777" width="9.140625" style="116"/>
    <col min="778" max="778" width="12" style="116" customWidth="1"/>
    <col min="779" max="1024" width="9.140625" style="116"/>
    <col min="1025" max="1025" width="2.7109375" style="116" customWidth="1"/>
    <col min="1026" max="1026" width="3.7109375" style="116" customWidth="1"/>
    <col min="1027" max="1027" width="43.85546875" style="116" customWidth="1"/>
    <col min="1028" max="1028" width="5.7109375" style="116" customWidth="1"/>
    <col min="1029" max="1029" width="10.7109375" style="116" customWidth="1"/>
    <col min="1030" max="1030" width="12.7109375" style="116" customWidth="1"/>
    <col min="1031" max="1031" width="15.7109375" style="116" customWidth="1"/>
    <col min="1032" max="1032" width="3.7109375" style="116" customWidth="1"/>
    <col min="1033" max="1033" width="9.140625" style="116"/>
    <col min="1034" max="1034" width="12" style="116" customWidth="1"/>
    <col min="1035" max="1280" width="9.140625" style="116"/>
    <col min="1281" max="1281" width="2.7109375" style="116" customWidth="1"/>
    <col min="1282" max="1282" width="3.7109375" style="116" customWidth="1"/>
    <col min="1283" max="1283" width="43.85546875" style="116" customWidth="1"/>
    <col min="1284" max="1284" width="5.7109375" style="116" customWidth="1"/>
    <col min="1285" max="1285" width="10.7109375" style="116" customWidth="1"/>
    <col min="1286" max="1286" width="12.7109375" style="116" customWidth="1"/>
    <col min="1287" max="1287" width="15.7109375" style="116" customWidth="1"/>
    <col min="1288" max="1288" width="3.7109375" style="116" customWidth="1"/>
    <col min="1289" max="1289" width="9.140625" style="116"/>
    <col min="1290" max="1290" width="12" style="116" customWidth="1"/>
    <col min="1291" max="1536" width="9.140625" style="116"/>
    <col min="1537" max="1537" width="2.7109375" style="116" customWidth="1"/>
    <col min="1538" max="1538" width="3.7109375" style="116" customWidth="1"/>
    <col min="1539" max="1539" width="43.85546875" style="116" customWidth="1"/>
    <col min="1540" max="1540" width="5.7109375" style="116" customWidth="1"/>
    <col min="1541" max="1541" width="10.7109375" style="116" customWidth="1"/>
    <col min="1542" max="1542" width="12.7109375" style="116" customWidth="1"/>
    <col min="1543" max="1543" width="15.7109375" style="116" customWidth="1"/>
    <col min="1544" max="1544" width="3.7109375" style="116" customWidth="1"/>
    <col min="1545" max="1545" width="9.140625" style="116"/>
    <col min="1546" max="1546" width="12" style="116" customWidth="1"/>
    <col min="1547" max="1792" width="9.140625" style="116"/>
    <col min="1793" max="1793" width="2.7109375" style="116" customWidth="1"/>
    <col min="1794" max="1794" width="3.7109375" style="116" customWidth="1"/>
    <col min="1795" max="1795" width="43.85546875" style="116" customWidth="1"/>
    <col min="1796" max="1796" width="5.7109375" style="116" customWidth="1"/>
    <col min="1797" max="1797" width="10.7109375" style="116" customWidth="1"/>
    <col min="1798" max="1798" width="12.7109375" style="116" customWidth="1"/>
    <col min="1799" max="1799" width="15.7109375" style="116" customWidth="1"/>
    <col min="1800" max="1800" width="3.7109375" style="116" customWidth="1"/>
    <col min="1801" max="1801" width="9.140625" style="116"/>
    <col min="1802" max="1802" width="12" style="116" customWidth="1"/>
    <col min="1803" max="2048" width="9.140625" style="116"/>
    <col min="2049" max="2049" width="2.7109375" style="116" customWidth="1"/>
    <col min="2050" max="2050" width="3.7109375" style="116" customWidth="1"/>
    <col min="2051" max="2051" width="43.85546875" style="116" customWidth="1"/>
    <col min="2052" max="2052" width="5.7109375" style="116" customWidth="1"/>
    <col min="2053" max="2053" width="10.7109375" style="116" customWidth="1"/>
    <col min="2054" max="2054" width="12.7109375" style="116" customWidth="1"/>
    <col min="2055" max="2055" width="15.7109375" style="116" customWidth="1"/>
    <col min="2056" max="2056" width="3.7109375" style="116" customWidth="1"/>
    <col min="2057" max="2057" width="9.140625" style="116"/>
    <col min="2058" max="2058" width="12" style="116" customWidth="1"/>
    <col min="2059" max="2304" width="9.140625" style="116"/>
    <col min="2305" max="2305" width="2.7109375" style="116" customWidth="1"/>
    <col min="2306" max="2306" width="3.7109375" style="116" customWidth="1"/>
    <col min="2307" max="2307" width="43.85546875" style="116" customWidth="1"/>
    <col min="2308" max="2308" width="5.7109375" style="116" customWidth="1"/>
    <col min="2309" max="2309" width="10.7109375" style="116" customWidth="1"/>
    <col min="2310" max="2310" width="12.7109375" style="116" customWidth="1"/>
    <col min="2311" max="2311" width="15.7109375" style="116" customWidth="1"/>
    <col min="2312" max="2312" width="3.7109375" style="116" customWidth="1"/>
    <col min="2313" max="2313" width="9.140625" style="116"/>
    <col min="2314" max="2314" width="12" style="116" customWidth="1"/>
    <col min="2315" max="2560" width="9.140625" style="116"/>
    <col min="2561" max="2561" width="2.7109375" style="116" customWidth="1"/>
    <col min="2562" max="2562" width="3.7109375" style="116" customWidth="1"/>
    <col min="2563" max="2563" width="43.85546875" style="116" customWidth="1"/>
    <col min="2564" max="2564" width="5.7109375" style="116" customWidth="1"/>
    <col min="2565" max="2565" width="10.7109375" style="116" customWidth="1"/>
    <col min="2566" max="2566" width="12.7109375" style="116" customWidth="1"/>
    <col min="2567" max="2567" width="15.7109375" style="116" customWidth="1"/>
    <col min="2568" max="2568" width="3.7109375" style="116" customWidth="1"/>
    <col min="2569" max="2569" width="9.140625" style="116"/>
    <col min="2570" max="2570" width="12" style="116" customWidth="1"/>
    <col min="2571" max="2816" width="9.140625" style="116"/>
    <col min="2817" max="2817" width="2.7109375" style="116" customWidth="1"/>
    <col min="2818" max="2818" width="3.7109375" style="116" customWidth="1"/>
    <col min="2819" max="2819" width="43.85546875" style="116" customWidth="1"/>
    <col min="2820" max="2820" width="5.7109375" style="116" customWidth="1"/>
    <col min="2821" max="2821" width="10.7109375" style="116" customWidth="1"/>
    <col min="2822" max="2822" width="12.7109375" style="116" customWidth="1"/>
    <col min="2823" max="2823" width="15.7109375" style="116" customWidth="1"/>
    <col min="2824" max="2824" width="3.7109375" style="116" customWidth="1"/>
    <col min="2825" max="2825" width="9.140625" style="116"/>
    <col min="2826" max="2826" width="12" style="116" customWidth="1"/>
    <col min="2827" max="3072" width="9.140625" style="116"/>
    <col min="3073" max="3073" width="2.7109375" style="116" customWidth="1"/>
    <col min="3074" max="3074" width="3.7109375" style="116" customWidth="1"/>
    <col min="3075" max="3075" width="43.85546875" style="116" customWidth="1"/>
    <col min="3076" max="3076" width="5.7109375" style="116" customWidth="1"/>
    <col min="3077" max="3077" width="10.7109375" style="116" customWidth="1"/>
    <col min="3078" max="3078" width="12.7109375" style="116" customWidth="1"/>
    <col min="3079" max="3079" width="15.7109375" style="116" customWidth="1"/>
    <col min="3080" max="3080" width="3.7109375" style="116" customWidth="1"/>
    <col min="3081" max="3081" width="9.140625" style="116"/>
    <col min="3082" max="3082" width="12" style="116" customWidth="1"/>
    <col min="3083" max="3328" width="9.140625" style="116"/>
    <col min="3329" max="3329" width="2.7109375" style="116" customWidth="1"/>
    <col min="3330" max="3330" width="3.7109375" style="116" customWidth="1"/>
    <col min="3331" max="3331" width="43.85546875" style="116" customWidth="1"/>
    <col min="3332" max="3332" width="5.7109375" style="116" customWidth="1"/>
    <col min="3333" max="3333" width="10.7109375" style="116" customWidth="1"/>
    <col min="3334" max="3334" width="12.7109375" style="116" customWidth="1"/>
    <col min="3335" max="3335" width="15.7109375" style="116" customWidth="1"/>
    <col min="3336" max="3336" width="3.7109375" style="116" customWidth="1"/>
    <col min="3337" max="3337" width="9.140625" style="116"/>
    <col min="3338" max="3338" width="12" style="116" customWidth="1"/>
    <col min="3339" max="3584" width="9.140625" style="116"/>
    <col min="3585" max="3585" width="2.7109375" style="116" customWidth="1"/>
    <col min="3586" max="3586" width="3.7109375" style="116" customWidth="1"/>
    <col min="3587" max="3587" width="43.85546875" style="116" customWidth="1"/>
    <col min="3588" max="3588" width="5.7109375" style="116" customWidth="1"/>
    <col min="3589" max="3589" width="10.7109375" style="116" customWidth="1"/>
    <col min="3590" max="3590" width="12.7109375" style="116" customWidth="1"/>
    <col min="3591" max="3591" width="15.7109375" style="116" customWidth="1"/>
    <col min="3592" max="3592" width="3.7109375" style="116" customWidth="1"/>
    <col min="3593" max="3593" width="9.140625" style="116"/>
    <col min="3594" max="3594" width="12" style="116" customWidth="1"/>
    <col min="3595" max="3840" width="9.140625" style="116"/>
    <col min="3841" max="3841" width="2.7109375" style="116" customWidth="1"/>
    <col min="3842" max="3842" width="3.7109375" style="116" customWidth="1"/>
    <col min="3843" max="3843" width="43.85546875" style="116" customWidth="1"/>
    <col min="3844" max="3844" width="5.7109375" style="116" customWidth="1"/>
    <col min="3845" max="3845" width="10.7109375" style="116" customWidth="1"/>
    <col min="3846" max="3846" width="12.7109375" style="116" customWidth="1"/>
    <col min="3847" max="3847" width="15.7109375" style="116" customWidth="1"/>
    <col min="3848" max="3848" width="3.7109375" style="116" customWidth="1"/>
    <col min="3849" max="3849" width="9.140625" style="116"/>
    <col min="3850" max="3850" width="12" style="116" customWidth="1"/>
    <col min="3851" max="4096" width="9.140625" style="116"/>
    <col min="4097" max="4097" width="2.7109375" style="116" customWidth="1"/>
    <col min="4098" max="4098" width="3.7109375" style="116" customWidth="1"/>
    <col min="4099" max="4099" width="43.85546875" style="116" customWidth="1"/>
    <col min="4100" max="4100" width="5.7109375" style="116" customWidth="1"/>
    <col min="4101" max="4101" width="10.7109375" style="116" customWidth="1"/>
    <col min="4102" max="4102" width="12.7109375" style="116" customWidth="1"/>
    <col min="4103" max="4103" width="15.7109375" style="116" customWidth="1"/>
    <col min="4104" max="4104" width="3.7109375" style="116" customWidth="1"/>
    <col min="4105" max="4105" width="9.140625" style="116"/>
    <col min="4106" max="4106" width="12" style="116" customWidth="1"/>
    <col min="4107" max="4352" width="9.140625" style="116"/>
    <col min="4353" max="4353" width="2.7109375" style="116" customWidth="1"/>
    <col min="4354" max="4354" width="3.7109375" style="116" customWidth="1"/>
    <col min="4355" max="4355" width="43.85546875" style="116" customWidth="1"/>
    <col min="4356" max="4356" width="5.7109375" style="116" customWidth="1"/>
    <col min="4357" max="4357" width="10.7109375" style="116" customWidth="1"/>
    <col min="4358" max="4358" width="12.7109375" style="116" customWidth="1"/>
    <col min="4359" max="4359" width="15.7109375" style="116" customWidth="1"/>
    <col min="4360" max="4360" width="3.7109375" style="116" customWidth="1"/>
    <col min="4361" max="4361" width="9.140625" style="116"/>
    <col min="4362" max="4362" width="12" style="116" customWidth="1"/>
    <col min="4363" max="4608" width="9.140625" style="116"/>
    <col min="4609" max="4609" width="2.7109375" style="116" customWidth="1"/>
    <col min="4610" max="4610" width="3.7109375" style="116" customWidth="1"/>
    <col min="4611" max="4611" width="43.85546875" style="116" customWidth="1"/>
    <col min="4612" max="4612" width="5.7109375" style="116" customWidth="1"/>
    <col min="4613" max="4613" width="10.7109375" style="116" customWidth="1"/>
    <col min="4614" max="4614" width="12.7109375" style="116" customWidth="1"/>
    <col min="4615" max="4615" width="15.7109375" style="116" customWidth="1"/>
    <col min="4616" max="4616" width="3.7109375" style="116" customWidth="1"/>
    <col min="4617" max="4617" width="9.140625" style="116"/>
    <col min="4618" max="4618" width="12" style="116" customWidth="1"/>
    <col min="4619" max="4864" width="9.140625" style="116"/>
    <col min="4865" max="4865" width="2.7109375" style="116" customWidth="1"/>
    <col min="4866" max="4866" width="3.7109375" style="116" customWidth="1"/>
    <col min="4867" max="4867" width="43.85546875" style="116" customWidth="1"/>
    <col min="4868" max="4868" width="5.7109375" style="116" customWidth="1"/>
    <col min="4869" max="4869" width="10.7109375" style="116" customWidth="1"/>
    <col min="4870" max="4870" width="12.7109375" style="116" customWidth="1"/>
    <col min="4871" max="4871" width="15.7109375" style="116" customWidth="1"/>
    <col min="4872" max="4872" width="3.7109375" style="116" customWidth="1"/>
    <col min="4873" max="4873" width="9.140625" style="116"/>
    <col min="4874" max="4874" width="12" style="116" customWidth="1"/>
    <col min="4875" max="5120" width="9.140625" style="116"/>
    <col min="5121" max="5121" width="2.7109375" style="116" customWidth="1"/>
    <col min="5122" max="5122" width="3.7109375" style="116" customWidth="1"/>
    <col min="5123" max="5123" width="43.85546875" style="116" customWidth="1"/>
    <col min="5124" max="5124" width="5.7109375" style="116" customWidth="1"/>
    <col min="5125" max="5125" width="10.7109375" style="116" customWidth="1"/>
    <col min="5126" max="5126" width="12.7109375" style="116" customWidth="1"/>
    <col min="5127" max="5127" width="15.7109375" style="116" customWidth="1"/>
    <col min="5128" max="5128" width="3.7109375" style="116" customWidth="1"/>
    <col min="5129" max="5129" width="9.140625" style="116"/>
    <col min="5130" max="5130" width="12" style="116" customWidth="1"/>
    <col min="5131" max="5376" width="9.140625" style="116"/>
    <col min="5377" max="5377" width="2.7109375" style="116" customWidth="1"/>
    <col min="5378" max="5378" width="3.7109375" style="116" customWidth="1"/>
    <col min="5379" max="5379" width="43.85546875" style="116" customWidth="1"/>
    <col min="5380" max="5380" width="5.7109375" style="116" customWidth="1"/>
    <col min="5381" max="5381" width="10.7109375" style="116" customWidth="1"/>
    <col min="5382" max="5382" width="12.7109375" style="116" customWidth="1"/>
    <col min="5383" max="5383" width="15.7109375" style="116" customWidth="1"/>
    <col min="5384" max="5384" width="3.7109375" style="116" customWidth="1"/>
    <col min="5385" max="5385" width="9.140625" style="116"/>
    <col min="5386" max="5386" width="12" style="116" customWidth="1"/>
    <col min="5387" max="5632" width="9.140625" style="116"/>
    <col min="5633" max="5633" width="2.7109375" style="116" customWidth="1"/>
    <col min="5634" max="5634" width="3.7109375" style="116" customWidth="1"/>
    <col min="5635" max="5635" width="43.85546875" style="116" customWidth="1"/>
    <col min="5636" max="5636" width="5.7109375" style="116" customWidth="1"/>
    <col min="5637" max="5637" width="10.7109375" style="116" customWidth="1"/>
    <col min="5638" max="5638" width="12.7109375" style="116" customWidth="1"/>
    <col min="5639" max="5639" width="15.7109375" style="116" customWidth="1"/>
    <col min="5640" max="5640" width="3.7109375" style="116" customWidth="1"/>
    <col min="5641" max="5641" width="9.140625" style="116"/>
    <col min="5642" max="5642" width="12" style="116" customWidth="1"/>
    <col min="5643" max="5888" width="9.140625" style="116"/>
    <col min="5889" max="5889" width="2.7109375" style="116" customWidth="1"/>
    <col min="5890" max="5890" width="3.7109375" style="116" customWidth="1"/>
    <col min="5891" max="5891" width="43.85546875" style="116" customWidth="1"/>
    <col min="5892" max="5892" width="5.7109375" style="116" customWidth="1"/>
    <col min="5893" max="5893" width="10.7109375" style="116" customWidth="1"/>
    <col min="5894" max="5894" width="12.7109375" style="116" customWidth="1"/>
    <col min="5895" max="5895" width="15.7109375" style="116" customWidth="1"/>
    <col min="5896" max="5896" width="3.7109375" style="116" customWidth="1"/>
    <col min="5897" max="5897" width="9.140625" style="116"/>
    <col min="5898" max="5898" width="12" style="116" customWidth="1"/>
    <col min="5899" max="6144" width="9.140625" style="116"/>
    <col min="6145" max="6145" width="2.7109375" style="116" customWidth="1"/>
    <col min="6146" max="6146" width="3.7109375" style="116" customWidth="1"/>
    <col min="6147" max="6147" width="43.85546875" style="116" customWidth="1"/>
    <col min="6148" max="6148" width="5.7109375" style="116" customWidth="1"/>
    <col min="6149" max="6149" width="10.7109375" style="116" customWidth="1"/>
    <col min="6150" max="6150" width="12.7109375" style="116" customWidth="1"/>
    <col min="6151" max="6151" width="15.7109375" style="116" customWidth="1"/>
    <col min="6152" max="6152" width="3.7109375" style="116" customWidth="1"/>
    <col min="6153" max="6153" width="9.140625" style="116"/>
    <col min="6154" max="6154" width="12" style="116" customWidth="1"/>
    <col min="6155" max="6400" width="9.140625" style="116"/>
    <col min="6401" max="6401" width="2.7109375" style="116" customWidth="1"/>
    <col min="6402" max="6402" width="3.7109375" style="116" customWidth="1"/>
    <col min="6403" max="6403" width="43.85546875" style="116" customWidth="1"/>
    <col min="6404" max="6404" width="5.7109375" style="116" customWidth="1"/>
    <col min="6405" max="6405" width="10.7109375" style="116" customWidth="1"/>
    <col min="6406" max="6406" width="12.7109375" style="116" customWidth="1"/>
    <col min="6407" max="6407" width="15.7109375" style="116" customWidth="1"/>
    <col min="6408" max="6408" width="3.7109375" style="116" customWidth="1"/>
    <col min="6409" max="6409" width="9.140625" style="116"/>
    <col min="6410" max="6410" width="12" style="116" customWidth="1"/>
    <col min="6411" max="6656" width="9.140625" style="116"/>
    <col min="6657" max="6657" width="2.7109375" style="116" customWidth="1"/>
    <col min="6658" max="6658" width="3.7109375" style="116" customWidth="1"/>
    <col min="6659" max="6659" width="43.85546875" style="116" customWidth="1"/>
    <col min="6660" max="6660" width="5.7109375" style="116" customWidth="1"/>
    <col min="6661" max="6661" width="10.7109375" style="116" customWidth="1"/>
    <col min="6662" max="6662" width="12.7109375" style="116" customWidth="1"/>
    <col min="6663" max="6663" width="15.7109375" style="116" customWidth="1"/>
    <col min="6664" max="6664" width="3.7109375" style="116" customWidth="1"/>
    <col min="6665" max="6665" width="9.140625" style="116"/>
    <col min="6666" max="6666" width="12" style="116" customWidth="1"/>
    <col min="6667" max="6912" width="9.140625" style="116"/>
    <col min="6913" max="6913" width="2.7109375" style="116" customWidth="1"/>
    <col min="6914" max="6914" width="3.7109375" style="116" customWidth="1"/>
    <col min="6915" max="6915" width="43.85546875" style="116" customWidth="1"/>
    <col min="6916" max="6916" width="5.7109375" style="116" customWidth="1"/>
    <col min="6917" max="6917" width="10.7109375" style="116" customWidth="1"/>
    <col min="6918" max="6918" width="12.7109375" style="116" customWidth="1"/>
    <col min="6919" max="6919" width="15.7109375" style="116" customWidth="1"/>
    <col min="6920" max="6920" width="3.7109375" style="116" customWidth="1"/>
    <col min="6921" max="6921" width="9.140625" style="116"/>
    <col min="6922" max="6922" width="12" style="116" customWidth="1"/>
    <col min="6923" max="7168" width="9.140625" style="116"/>
    <col min="7169" max="7169" width="2.7109375" style="116" customWidth="1"/>
    <col min="7170" max="7170" width="3.7109375" style="116" customWidth="1"/>
    <col min="7171" max="7171" width="43.85546875" style="116" customWidth="1"/>
    <col min="7172" max="7172" width="5.7109375" style="116" customWidth="1"/>
    <col min="7173" max="7173" width="10.7109375" style="116" customWidth="1"/>
    <col min="7174" max="7174" width="12.7109375" style="116" customWidth="1"/>
    <col min="7175" max="7175" width="15.7109375" style="116" customWidth="1"/>
    <col min="7176" max="7176" width="3.7109375" style="116" customWidth="1"/>
    <col min="7177" max="7177" width="9.140625" style="116"/>
    <col min="7178" max="7178" width="12" style="116" customWidth="1"/>
    <col min="7179" max="7424" width="9.140625" style="116"/>
    <col min="7425" max="7425" width="2.7109375" style="116" customWidth="1"/>
    <col min="7426" max="7426" width="3.7109375" style="116" customWidth="1"/>
    <col min="7427" max="7427" width="43.85546875" style="116" customWidth="1"/>
    <col min="7428" max="7428" width="5.7109375" style="116" customWidth="1"/>
    <col min="7429" max="7429" width="10.7109375" style="116" customWidth="1"/>
    <col min="7430" max="7430" width="12.7109375" style="116" customWidth="1"/>
    <col min="7431" max="7431" width="15.7109375" style="116" customWidth="1"/>
    <col min="7432" max="7432" width="3.7109375" style="116" customWidth="1"/>
    <col min="7433" max="7433" width="9.140625" style="116"/>
    <col min="7434" max="7434" width="12" style="116" customWidth="1"/>
    <col min="7435" max="7680" width="9.140625" style="116"/>
    <col min="7681" max="7681" width="2.7109375" style="116" customWidth="1"/>
    <col min="7682" max="7682" width="3.7109375" style="116" customWidth="1"/>
    <col min="7683" max="7683" width="43.85546875" style="116" customWidth="1"/>
    <col min="7684" max="7684" width="5.7109375" style="116" customWidth="1"/>
    <col min="7685" max="7685" width="10.7109375" style="116" customWidth="1"/>
    <col min="7686" max="7686" width="12.7109375" style="116" customWidth="1"/>
    <col min="7687" max="7687" width="15.7109375" style="116" customWidth="1"/>
    <col min="7688" max="7688" width="3.7109375" style="116" customWidth="1"/>
    <col min="7689" max="7689" width="9.140625" style="116"/>
    <col min="7690" max="7690" width="12" style="116" customWidth="1"/>
    <col min="7691" max="7936" width="9.140625" style="116"/>
    <col min="7937" max="7937" width="2.7109375" style="116" customWidth="1"/>
    <col min="7938" max="7938" width="3.7109375" style="116" customWidth="1"/>
    <col min="7939" max="7939" width="43.85546875" style="116" customWidth="1"/>
    <col min="7940" max="7940" width="5.7109375" style="116" customWidth="1"/>
    <col min="7941" max="7941" width="10.7109375" style="116" customWidth="1"/>
    <col min="7942" max="7942" width="12.7109375" style="116" customWidth="1"/>
    <col min="7943" max="7943" width="15.7109375" style="116" customWidth="1"/>
    <col min="7944" max="7944" width="3.7109375" style="116" customWidth="1"/>
    <col min="7945" max="7945" width="9.140625" style="116"/>
    <col min="7946" max="7946" width="12" style="116" customWidth="1"/>
    <col min="7947" max="8192" width="9.140625" style="116"/>
    <col min="8193" max="8193" width="2.7109375" style="116" customWidth="1"/>
    <col min="8194" max="8194" width="3.7109375" style="116" customWidth="1"/>
    <col min="8195" max="8195" width="43.85546875" style="116" customWidth="1"/>
    <col min="8196" max="8196" width="5.7109375" style="116" customWidth="1"/>
    <col min="8197" max="8197" width="10.7109375" style="116" customWidth="1"/>
    <col min="8198" max="8198" width="12.7109375" style="116" customWidth="1"/>
    <col min="8199" max="8199" width="15.7109375" style="116" customWidth="1"/>
    <col min="8200" max="8200" width="3.7109375" style="116" customWidth="1"/>
    <col min="8201" max="8201" width="9.140625" style="116"/>
    <col min="8202" max="8202" width="12" style="116" customWidth="1"/>
    <col min="8203" max="8448" width="9.140625" style="116"/>
    <col min="8449" max="8449" width="2.7109375" style="116" customWidth="1"/>
    <col min="8450" max="8450" width="3.7109375" style="116" customWidth="1"/>
    <col min="8451" max="8451" width="43.85546875" style="116" customWidth="1"/>
    <col min="8452" max="8452" width="5.7109375" style="116" customWidth="1"/>
    <col min="8453" max="8453" width="10.7109375" style="116" customWidth="1"/>
    <col min="8454" max="8454" width="12.7109375" style="116" customWidth="1"/>
    <col min="8455" max="8455" width="15.7109375" style="116" customWidth="1"/>
    <col min="8456" max="8456" width="3.7109375" style="116" customWidth="1"/>
    <col min="8457" max="8457" width="9.140625" style="116"/>
    <col min="8458" max="8458" width="12" style="116" customWidth="1"/>
    <col min="8459" max="8704" width="9.140625" style="116"/>
    <col min="8705" max="8705" width="2.7109375" style="116" customWidth="1"/>
    <col min="8706" max="8706" width="3.7109375" style="116" customWidth="1"/>
    <col min="8707" max="8707" width="43.85546875" style="116" customWidth="1"/>
    <col min="8708" max="8708" width="5.7109375" style="116" customWidth="1"/>
    <col min="8709" max="8709" width="10.7109375" style="116" customWidth="1"/>
    <col min="8710" max="8710" width="12.7109375" style="116" customWidth="1"/>
    <col min="8711" max="8711" width="15.7109375" style="116" customWidth="1"/>
    <col min="8712" max="8712" width="3.7109375" style="116" customWidth="1"/>
    <col min="8713" max="8713" width="9.140625" style="116"/>
    <col min="8714" max="8714" width="12" style="116" customWidth="1"/>
    <col min="8715" max="8960" width="9.140625" style="116"/>
    <col min="8961" max="8961" width="2.7109375" style="116" customWidth="1"/>
    <col min="8962" max="8962" width="3.7109375" style="116" customWidth="1"/>
    <col min="8963" max="8963" width="43.85546875" style="116" customWidth="1"/>
    <col min="8964" max="8964" width="5.7109375" style="116" customWidth="1"/>
    <col min="8965" max="8965" width="10.7109375" style="116" customWidth="1"/>
    <col min="8966" max="8966" width="12.7109375" style="116" customWidth="1"/>
    <col min="8967" max="8967" width="15.7109375" style="116" customWidth="1"/>
    <col min="8968" max="8968" width="3.7109375" style="116" customWidth="1"/>
    <col min="8969" max="8969" width="9.140625" style="116"/>
    <col min="8970" max="8970" width="12" style="116" customWidth="1"/>
    <col min="8971" max="9216" width="9.140625" style="116"/>
    <col min="9217" max="9217" width="2.7109375" style="116" customWidth="1"/>
    <col min="9218" max="9218" width="3.7109375" style="116" customWidth="1"/>
    <col min="9219" max="9219" width="43.85546875" style="116" customWidth="1"/>
    <col min="9220" max="9220" width="5.7109375" style="116" customWidth="1"/>
    <col min="9221" max="9221" width="10.7109375" style="116" customWidth="1"/>
    <col min="9222" max="9222" width="12.7109375" style="116" customWidth="1"/>
    <col min="9223" max="9223" width="15.7109375" style="116" customWidth="1"/>
    <col min="9224" max="9224" width="3.7109375" style="116" customWidth="1"/>
    <col min="9225" max="9225" width="9.140625" style="116"/>
    <col min="9226" max="9226" width="12" style="116" customWidth="1"/>
    <col min="9227" max="9472" width="9.140625" style="116"/>
    <col min="9473" max="9473" width="2.7109375" style="116" customWidth="1"/>
    <col min="9474" max="9474" width="3.7109375" style="116" customWidth="1"/>
    <col min="9475" max="9475" width="43.85546875" style="116" customWidth="1"/>
    <col min="9476" max="9476" width="5.7109375" style="116" customWidth="1"/>
    <col min="9477" max="9477" width="10.7109375" style="116" customWidth="1"/>
    <col min="9478" max="9478" width="12.7109375" style="116" customWidth="1"/>
    <col min="9479" max="9479" width="15.7109375" style="116" customWidth="1"/>
    <col min="9480" max="9480" width="3.7109375" style="116" customWidth="1"/>
    <col min="9481" max="9481" width="9.140625" style="116"/>
    <col min="9482" max="9482" width="12" style="116" customWidth="1"/>
    <col min="9483" max="9728" width="9.140625" style="116"/>
    <col min="9729" max="9729" width="2.7109375" style="116" customWidth="1"/>
    <col min="9730" max="9730" width="3.7109375" style="116" customWidth="1"/>
    <col min="9731" max="9731" width="43.85546875" style="116" customWidth="1"/>
    <col min="9732" max="9732" width="5.7109375" style="116" customWidth="1"/>
    <col min="9733" max="9733" width="10.7109375" style="116" customWidth="1"/>
    <col min="9734" max="9734" width="12.7109375" style="116" customWidth="1"/>
    <col min="9735" max="9735" width="15.7109375" style="116" customWidth="1"/>
    <col min="9736" max="9736" width="3.7109375" style="116" customWidth="1"/>
    <col min="9737" max="9737" width="9.140625" style="116"/>
    <col min="9738" max="9738" width="12" style="116" customWidth="1"/>
    <col min="9739" max="9984" width="9.140625" style="116"/>
    <col min="9985" max="9985" width="2.7109375" style="116" customWidth="1"/>
    <col min="9986" max="9986" width="3.7109375" style="116" customWidth="1"/>
    <col min="9987" max="9987" width="43.85546875" style="116" customWidth="1"/>
    <col min="9988" max="9988" width="5.7109375" style="116" customWidth="1"/>
    <col min="9989" max="9989" width="10.7109375" style="116" customWidth="1"/>
    <col min="9990" max="9990" width="12.7109375" style="116" customWidth="1"/>
    <col min="9991" max="9991" width="15.7109375" style="116" customWidth="1"/>
    <col min="9992" max="9992" width="3.7109375" style="116" customWidth="1"/>
    <col min="9993" max="9993" width="9.140625" style="116"/>
    <col min="9994" max="9994" width="12" style="116" customWidth="1"/>
    <col min="9995" max="10240" width="9.140625" style="116"/>
    <col min="10241" max="10241" width="2.7109375" style="116" customWidth="1"/>
    <col min="10242" max="10242" width="3.7109375" style="116" customWidth="1"/>
    <col min="10243" max="10243" width="43.85546875" style="116" customWidth="1"/>
    <col min="10244" max="10244" width="5.7109375" style="116" customWidth="1"/>
    <col min="10245" max="10245" width="10.7109375" style="116" customWidth="1"/>
    <col min="10246" max="10246" width="12.7109375" style="116" customWidth="1"/>
    <col min="10247" max="10247" width="15.7109375" style="116" customWidth="1"/>
    <col min="10248" max="10248" width="3.7109375" style="116" customWidth="1"/>
    <col min="10249" max="10249" width="9.140625" style="116"/>
    <col min="10250" max="10250" width="12" style="116" customWidth="1"/>
    <col min="10251" max="10496" width="9.140625" style="116"/>
    <col min="10497" max="10497" width="2.7109375" style="116" customWidth="1"/>
    <col min="10498" max="10498" width="3.7109375" style="116" customWidth="1"/>
    <col min="10499" max="10499" width="43.85546875" style="116" customWidth="1"/>
    <col min="10500" max="10500" width="5.7109375" style="116" customWidth="1"/>
    <col min="10501" max="10501" width="10.7109375" style="116" customWidth="1"/>
    <col min="10502" max="10502" width="12.7109375" style="116" customWidth="1"/>
    <col min="10503" max="10503" width="15.7109375" style="116" customWidth="1"/>
    <col min="10504" max="10504" width="3.7109375" style="116" customWidth="1"/>
    <col min="10505" max="10505" width="9.140625" style="116"/>
    <col min="10506" max="10506" width="12" style="116" customWidth="1"/>
    <col min="10507" max="10752" width="9.140625" style="116"/>
    <col min="10753" max="10753" width="2.7109375" style="116" customWidth="1"/>
    <col min="10754" max="10754" width="3.7109375" style="116" customWidth="1"/>
    <col min="10755" max="10755" width="43.85546875" style="116" customWidth="1"/>
    <col min="10756" max="10756" width="5.7109375" style="116" customWidth="1"/>
    <col min="10757" max="10757" width="10.7109375" style="116" customWidth="1"/>
    <col min="10758" max="10758" width="12.7109375" style="116" customWidth="1"/>
    <col min="10759" max="10759" width="15.7109375" style="116" customWidth="1"/>
    <col min="10760" max="10760" width="3.7109375" style="116" customWidth="1"/>
    <col min="10761" max="10761" width="9.140625" style="116"/>
    <col min="10762" max="10762" width="12" style="116" customWidth="1"/>
    <col min="10763" max="11008" width="9.140625" style="116"/>
    <col min="11009" max="11009" width="2.7109375" style="116" customWidth="1"/>
    <col min="11010" max="11010" width="3.7109375" style="116" customWidth="1"/>
    <col min="11011" max="11011" width="43.85546875" style="116" customWidth="1"/>
    <col min="11012" max="11012" width="5.7109375" style="116" customWidth="1"/>
    <col min="11013" max="11013" width="10.7109375" style="116" customWidth="1"/>
    <col min="11014" max="11014" width="12.7109375" style="116" customWidth="1"/>
    <col min="11015" max="11015" width="15.7109375" style="116" customWidth="1"/>
    <col min="11016" max="11016" width="3.7109375" style="116" customWidth="1"/>
    <col min="11017" max="11017" width="9.140625" style="116"/>
    <col min="11018" max="11018" width="12" style="116" customWidth="1"/>
    <col min="11019" max="11264" width="9.140625" style="116"/>
    <col min="11265" max="11265" width="2.7109375" style="116" customWidth="1"/>
    <col min="11266" max="11266" width="3.7109375" style="116" customWidth="1"/>
    <col min="11267" max="11267" width="43.85546875" style="116" customWidth="1"/>
    <col min="11268" max="11268" width="5.7109375" style="116" customWidth="1"/>
    <col min="11269" max="11269" width="10.7109375" style="116" customWidth="1"/>
    <col min="11270" max="11270" width="12.7109375" style="116" customWidth="1"/>
    <col min="11271" max="11271" width="15.7109375" style="116" customWidth="1"/>
    <col min="11272" max="11272" width="3.7109375" style="116" customWidth="1"/>
    <col min="11273" max="11273" width="9.140625" style="116"/>
    <col min="11274" max="11274" width="12" style="116" customWidth="1"/>
    <col min="11275" max="11520" width="9.140625" style="116"/>
    <col min="11521" max="11521" width="2.7109375" style="116" customWidth="1"/>
    <col min="11522" max="11522" width="3.7109375" style="116" customWidth="1"/>
    <col min="11523" max="11523" width="43.85546875" style="116" customWidth="1"/>
    <col min="11524" max="11524" width="5.7109375" style="116" customWidth="1"/>
    <col min="11525" max="11525" width="10.7109375" style="116" customWidth="1"/>
    <col min="11526" max="11526" width="12.7109375" style="116" customWidth="1"/>
    <col min="11527" max="11527" width="15.7109375" style="116" customWidth="1"/>
    <col min="11528" max="11528" width="3.7109375" style="116" customWidth="1"/>
    <col min="11529" max="11529" width="9.140625" style="116"/>
    <col min="11530" max="11530" width="12" style="116" customWidth="1"/>
    <col min="11531" max="11776" width="9.140625" style="116"/>
    <col min="11777" max="11777" width="2.7109375" style="116" customWidth="1"/>
    <col min="11778" max="11778" width="3.7109375" style="116" customWidth="1"/>
    <col min="11779" max="11779" width="43.85546875" style="116" customWidth="1"/>
    <col min="11780" max="11780" width="5.7109375" style="116" customWidth="1"/>
    <col min="11781" max="11781" width="10.7109375" style="116" customWidth="1"/>
    <col min="11782" max="11782" width="12.7109375" style="116" customWidth="1"/>
    <col min="11783" max="11783" width="15.7109375" style="116" customWidth="1"/>
    <col min="11784" max="11784" width="3.7109375" style="116" customWidth="1"/>
    <col min="11785" max="11785" width="9.140625" style="116"/>
    <col min="11786" max="11786" width="12" style="116" customWidth="1"/>
    <col min="11787" max="12032" width="9.140625" style="116"/>
    <col min="12033" max="12033" width="2.7109375" style="116" customWidth="1"/>
    <col min="12034" max="12034" width="3.7109375" style="116" customWidth="1"/>
    <col min="12035" max="12035" width="43.85546875" style="116" customWidth="1"/>
    <col min="12036" max="12036" width="5.7109375" style="116" customWidth="1"/>
    <col min="12037" max="12037" width="10.7109375" style="116" customWidth="1"/>
    <col min="12038" max="12038" width="12.7109375" style="116" customWidth="1"/>
    <col min="12039" max="12039" width="15.7109375" style="116" customWidth="1"/>
    <col min="12040" max="12040" width="3.7109375" style="116" customWidth="1"/>
    <col min="12041" max="12041" width="9.140625" style="116"/>
    <col min="12042" max="12042" width="12" style="116" customWidth="1"/>
    <col min="12043" max="12288" width="9.140625" style="116"/>
    <col min="12289" max="12289" width="2.7109375" style="116" customWidth="1"/>
    <col min="12290" max="12290" width="3.7109375" style="116" customWidth="1"/>
    <col min="12291" max="12291" width="43.85546875" style="116" customWidth="1"/>
    <col min="12292" max="12292" width="5.7109375" style="116" customWidth="1"/>
    <col min="12293" max="12293" width="10.7109375" style="116" customWidth="1"/>
    <col min="12294" max="12294" width="12.7109375" style="116" customWidth="1"/>
    <col min="12295" max="12295" width="15.7109375" style="116" customWidth="1"/>
    <col min="12296" max="12296" width="3.7109375" style="116" customWidth="1"/>
    <col min="12297" max="12297" width="9.140625" style="116"/>
    <col min="12298" max="12298" width="12" style="116" customWidth="1"/>
    <col min="12299" max="12544" width="9.140625" style="116"/>
    <col min="12545" max="12545" width="2.7109375" style="116" customWidth="1"/>
    <col min="12546" max="12546" width="3.7109375" style="116" customWidth="1"/>
    <col min="12547" max="12547" width="43.85546875" style="116" customWidth="1"/>
    <col min="12548" max="12548" width="5.7109375" style="116" customWidth="1"/>
    <col min="12549" max="12549" width="10.7109375" style="116" customWidth="1"/>
    <col min="12550" max="12550" width="12.7109375" style="116" customWidth="1"/>
    <col min="12551" max="12551" width="15.7109375" style="116" customWidth="1"/>
    <col min="12552" max="12552" width="3.7109375" style="116" customWidth="1"/>
    <col min="12553" max="12553" width="9.140625" style="116"/>
    <col min="12554" max="12554" width="12" style="116" customWidth="1"/>
    <col min="12555" max="12800" width="9.140625" style="116"/>
    <col min="12801" max="12801" width="2.7109375" style="116" customWidth="1"/>
    <col min="12802" max="12802" width="3.7109375" style="116" customWidth="1"/>
    <col min="12803" max="12803" width="43.85546875" style="116" customWidth="1"/>
    <col min="12804" max="12804" width="5.7109375" style="116" customWidth="1"/>
    <col min="12805" max="12805" width="10.7109375" style="116" customWidth="1"/>
    <col min="12806" max="12806" width="12.7109375" style="116" customWidth="1"/>
    <col min="12807" max="12807" width="15.7109375" style="116" customWidth="1"/>
    <col min="12808" max="12808" width="3.7109375" style="116" customWidth="1"/>
    <col min="12809" max="12809" width="9.140625" style="116"/>
    <col min="12810" max="12810" width="12" style="116" customWidth="1"/>
    <col min="12811" max="13056" width="9.140625" style="116"/>
    <col min="13057" max="13057" width="2.7109375" style="116" customWidth="1"/>
    <col min="13058" max="13058" width="3.7109375" style="116" customWidth="1"/>
    <col min="13059" max="13059" width="43.85546875" style="116" customWidth="1"/>
    <col min="13060" max="13060" width="5.7109375" style="116" customWidth="1"/>
    <col min="13061" max="13061" width="10.7109375" style="116" customWidth="1"/>
    <col min="13062" max="13062" width="12.7109375" style="116" customWidth="1"/>
    <col min="13063" max="13063" width="15.7109375" style="116" customWidth="1"/>
    <col min="13064" max="13064" width="3.7109375" style="116" customWidth="1"/>
    <col min="13065" max="13065" width="9.140625" style="116"/>
    <col min="13066" max="13066" width="12" style="116" customWidth="1"/>
    <col min="13067" max="13312" width="9.140625" style="116"/>
    <col min="13313" max="13313" width="2.7109375" style="116" customWidth="1"/>
    <col min="13314" max="13314" width="3.7109375" style="116" customWidth="1"/>
    <col min="13315" max="13315" width="43.85546875" style="116" customWidth="1"/>
    <col min="13316" max="13316" width="5.7109375" style="116" customWidth="1"/>
    <col min="13317" max="13317" width="10.7109375" style="116" customWidth="1"/>
    <col min="13318" max="13318" width="12.7109375" style="116" customWidth="1"/>
    <col min="13319" max="13319" width="15.7109375" style="116" customWidth="1"/>
    <col min="13320" max="13320" width="3.7109375" style="116" customWidth="1"/>
    <col min="13321" max="13321" width="9.140625" style="116"/>
    <col min="13322" max="13322" width="12" style="116" customWidth="1"/>
    <col min="13323" max="13568" width="9.140625" style="116"/>
    <col min="13569" max="13569" width="2.7109375" style="116" customWidth="1"/>
    <col min="13570" max="13570" width="3.7109375" style="116" customWidth="1"/>
    <col min="13571" max="13571" width="43.85546875" style="116" customWidth="1"/>
    <col min="13572" max="13572" width="5.7109375" style="116" customWidth="1"/>
    <col min="13573" max="13573" width="10.7109375" style="116" customWidth="1"/>
    <col min="13574" max="13574" width="12.7109375" style="116" customWidth="1"/>
    <col min="13575" max="13575" width="15.7109375" style="116" customWidth="1"/>
    <col min="13576" max="13576" width="3.7109375" style="116" customWidth="1"/>
    <col min="13577" max="13577" width="9.140625" style="116"/>
    <col min="13578" max="13578" width="12" style="116" customWidth="1"/>
    <col min="13579" max="13824" width="9.140625" style="116"/>
    <col min="13825" max="13825" width="2.7109375" style="116" customWidth="1"/>
    <col min="13826" max="13826" width="3.7109375" style="116" customWidth="1"/>
    <col min="13827" max="13827" width="43.85546875" style="116" customWidth="1"/>
    <col min="13828" max="13828" width="5.7109375" style="116" customWidth="1"/>
    <col min="13829" max="13829" width="10.7109375" style="116" customWidth="1"/>
    <col min="13830" max="13830" width="12.7109375" style="116" customWidth="1"/>
    <col min="13831" max="13831" width="15.7109375" style="116" customWidth="1"/>
    <col min="13832" max="13832" width="3.7109375" style="116" customWidth="1"/>
    <col min="13833" max="13833" width="9.140625" style="116"/>
    <col min="13834" max="13834" width="12" style="116" customWidth="1"/>
    <col min="13835" max="14080" width="9.140625" style="116"/>
    <col min="14081" max="14081" width="2.7109375" style="116" customWidth="1"/>
    <col min="14082" max="14082" width="3.7109375" style="116" customWidth="1"/>
    <col min="14083" max="14083" width="43.85546875" style="116" customWidth="1"/>
    <col min="14084" max="14084" width="5.7109375" style="116" customWidth="1"/>
    <col min="14085" max="14085" width="10.7109375" style="116" customWidth="1"/>
    <col min="14086" max="14086" width="12.7109375" style="116" customWidth="1"/>
    <col min="14087" max="14087" width="15.7109375" style="116" customWidth="1"/>
    <col min="14088" max="14088" width="3.7109375" style="116" customWidth="1"/>
    <col min="14089" max="14089" width="9.140625" style="116"/>
    <col min="14090" max="14090" width="12" style="116" customWidth="1"/>
    <col min="14091" max="14336" width="9.140625" style="116"/>
    <col min="14337" max="14337" width="2.7109375" style="116" customWidth="1"/>
    <col min="14338" max="14338" width="3.7109375" style="116" customWidth="1"/>
    <col min="14339" max="14339" width="43.85546875" style="116" customWidth="1"/>
    <col min="14340" max="14340" width="5.7109375" style="116" customWidth="1"/>
    <col min="14341" max="14341" width="10.7109375" style="116" customWidth="1"/>
    <col min="14342" max="14342" width="12.7109375" style="116" customWidth="1"/>
    <col min="14343" max="14343" width="15.7109375" style="116" customWidth="1"/>
    <col min="14344" max="14344" width="3.7109375" style="116" customWidth="1"/>
    <col min="14345" max="14345" width="9.140625" style="116"/>
    <col min="14346" max="14346" width="12" style="116" customWidth="1"/>
    <col min="14347" max="14592" width="9.140625" style="116"/>
    <col min="14593" max="14593" width="2.7109375" style="116" customWidth="1"/>
    <col min="14594" max="14594" width="3.7109375" style="116" customWidth="1"/>
    <col min="14595" max="14595" width="43.85546875" style="116" customWidth="1"/>
    <col min="14596" max="14596" width="5.7109375" style="116" customWidth="1"/>
    <col min="14597" max="14597" width="10.7109375" style="116" customWidth="1"/>
    <col min="14598" max="14598" width="12.7109375" style="116" customWidth="1"/>
    <col min="14599" max="14599" width="15.7109375" style="116" customWidth="1"/>
    <col min="14600" max="14600" width="3.7109375" style="116" customWidth="1"/>
    <col min="14601" max="14601" width="9.140625" style="116"/>
    <col min="14602" max="14602" width="12" style="116" customWidth="1"/>
    <col min="14603" max="14848" width="9.140625" style="116"/>
    <col min="14849" max="14849" width="2.7109375" style="116" customWidth="1"/>
    <col min="14850" max="14850" width="3.7109375" style="116" customWidth="1"/>
    <col min="14851" max="14851" width="43.85546875" style="116" customWidth="1"/>
    <col min="14852" max="14852" width="5.7109375" style="116" customWidth="1"/>
    <col min="14853" max="14853" width="10.7109375" style="116" customWidth="1"/>
    <col min="14854" max="14854" width="12.7109375" style="116" customWidth="1"/>
    <col min="14855" max="14855" width="15.7109375" style="116" customWidth="1"/>
    <col min="14856" max="14856" width="3.7109375" style="116" customWidth="1"/>
    <col min="14857" max="14857" width="9.140625" style="116"/>
    <col min="14858" max="14858" width="12" style="116" customWidth="1"/>
    <col min="14859" max="15104" width="9.140625" style="116"/>
    <col min="15105" max="15105" width="2.7109375" style="116" customWidth="1"/>
    <col min="15106" max="15106" width="3.7109375" style="116" customWidth="1"/>
    <col min="15107" max="15107" width="43.85546875" style="116" customWidth="1"/>
    <col min="15108" max="15108" width="5.7109375" style="116" customWidth="1"/>
    <col min="15109" max="15109" width="10.7109375" style="116" customWidth="1"/>
    <col min="15110" max="15110" width="12.7109375" style="116" customWidth="1"/>
    <col min="15111" max="15111" width="15.7109375" style="116" customWidth="1"/>
    <col min="15112" max="15112" width="3.7109375" style="116" customWidth="1"/>
    <col min="15113" max="15113" width="9.140625" style="116"/>
    <col min="15114" max="15114" width="12" style="116" customWidth="1"/>
    <col min="15115" max="15360" width="9.140625" style="116"/>
    <col min="15361" max="15361" width="2.7109375" style="116" customWidth="1"/>
    <col min="15362" max="15362" width="3.7109375" style="116" customWidth="1"/>
    <col min="15363" max="15363" width="43.85546875" style="116" customWidth="1"/>
    <col min="15364" max="15364" width="5.7109375" style="116" customWidth="1"/>
    <col min="15365" max="15365" width="10.7109375" style="116" customWidth="1"/>
    <col min="15366" max="15366" width="12.7109375" style="116" customWidth="1"/>
    <col min="15367" max="15367" width="15.7109375" style="116" customWidth="1"/>
    <col min="15368" max="15368" width="3.7109375" style="116" customWidth="1"/>
    <col min="15369" max="15369" width="9.140625" style="116"/>
    <col min="15370" max="15370" width="12" style="116" customWidth="1"/>
    <col min="15371" max="15616" width="9.140625" style="116"/>
    <col min="15617" max="15617" width="2.7109375" style="116" customWidth="1"/>
    <col min="15618" max="15618" width="3.7109375" style="116" customWidth="1"/>
    <col min="15619" max="15619" width="43.85546875" style="116" customWidth="1"/>
    <col min="15620" max="15620" width="5.7109375" style="116" customWidth="1"/>
    <col min="15621" max="15621" width="10.7109375" style="116" customWidth="1"/>
    <col min="15622" max="15622" width="12.7109375" style="116" customWidth="1"/>
    <col min="15623" max="15623" width="15.7109375" style="116" customWidth="1"/>
    <col min="15624" max="15624" width="3.7109375" style="116" customWidth="1"/>
    <col min="15625" max="15625" width="9.140625" style="116"/>
    <col min="15626" max="15626" width="12" style="116" customWidth="1"/>
    <col min="15627" max="15872" width="9.140625" style="116"/>
    <col min="15873" max="15873" width="2.7109375" style="116" customWidth="1"/>
    <col min="15874" max="15874" width="3.7109375" style="116" customWidth="1"/>
    <col min="15875" max="15875" width="43.85546875" style="116" customWidth="1"/>
    <col min="15876" max="15876" width="5.7109375" style="116" customWidth="1"/>
    <col min="15877" max="15877" width="10.7109375" style="116" customWidth="1"/>
    <col min="15878" max="15878" width="12.7109375" style="116" customWidth="1"/>
    <col min="15879" max="15879" width="15.7109375" style="116" customWidth="1"/>
    <col min="15880" max="15880" width="3.7109375" style="116" customWidth="1"/>
    <col min="15881" max="15881" width="9.140625" style="116"/>
    <col min="15882" max="15882" width="12" style="116" customWidth="1"/>
    <col min="15883" max="16128" width="9.140625" style="116"/>
    <col min="16129" max="16129" width="2.7109375" style="116" customWidth="1"/>
    <col min="16130" max="16130" width="3.7109375" style="116" customWidth="1"/>
    <col min="16131" max="16131" width="43.85546875" style="116" customWidth="1"/>
    <col min="16132" max="16132" width="5.7109375" style="116" customWidth="1"/>
    <col min="16133" max="16133" width="10.7109375" style="116" customWidth="1"/>
    <col min="16134" max="16134" width="12.7109375" style="116" customWidth="1"/>
    <col min="16135" max="16135" width="15.7109375" style="116" customWidth="1"/>
    <col min="16136" max="16136" width="3.7109375" style="116" customWidth="1"/>
    <col min="16137" max="16137" width="9.140625" style="116"/>
    <col min="16138" max="16138" width="12" style="116" customWidth="1"/>
    <col min="16139" max="16384" width="9.140625" style="116"/>
  </cols>
  <sheetData>
    <row r="1" spans="2:7" ht="20.100000000000001" customHeight="1" x14ac:dyDescent="0.2">
      <c r="B1" s="350" t="s">
        <v>432</v>
      </c>
      <c r="C1" s="350"/>
      <c r="D1" s="350"/>
      <c r="E1" s="350"/>
      <c r="F1" s="351"/>
      <c r="G1" s="351"/>
    </row>
    <row r="3" spans="2:7" ht="34.5" customHeight="1" x14ac:dyDescent="0.2">
      <c r="B3" s="117" t="s">
        <v>18</v>
      </c>
      <c r="C3" s="349" t="s">
        <v>433</v>
      </c>
      <c r="D3" s="349"/>
      <c r="E3" s="349"/>
      <c r="F3" s="349"/>
      <c r="G3" s="349"/>
    </row>
    <row r="4" spans="2:7" ht="15" customHeight="1" x14ac:dyDescent="0.2">
      <c r="B4" s="117"/>
      <c r="C4" s="118"/>
      <c r="D4" s="118"/>
      <c r="E4" s="118"/>
      <c r="F4" s="118"/>
      <c r="G4" s="118"/>
    </row>
    <row r="5" spans="2:7" ht="39" customHeight="1" x14ac:dyDescent="0.2">
      <c r="B5" s="117" t="s">
        <v>20</v>
      </c>
      <c r="C5" s="349" t="s">
        <v>434</v>
      </c>
      <c r="D5" s="349"/>
      <c r="E5" s="349"/>
      <c r="F5" s="349"/>
      <c r="G5" s="349"/>
    </row>
    <row r="6" spans="2:7" ht="15" customHeight="1" x14ac:dyDescent="0.2">
      <c r="B6" s="117"/>
      <c r="C6" s="118"/>
      <c r="D6" s="118"/>
      <c r="E6" s="118"/>
      <c r="F6" s="118"/>
      <c r="G6" s="118"/>
    </row>
    <row r="7" spans="2:7" ht="28.5" customHeight="1" x14ac:dyDescent="0.2">
      <c r="B7" s="117" t="s">
        <v>22</v>
      </c>
      <c r="C7" s="349" t="s">
        <v>435</v>
      </c>
      <c r="D7" s="349"/>
      <c r="E7" s="349"/>
      <c r="F7" s="349"/>
      <c r="G7" s="349"/>
    </row>
    <row r="8" spans="2:7" ht="15" customHeight="1" x14ac:dyDescent="0.2">
      <c r="B8" s="117"/>
      <c r="C8" s="118"/>
      <c r="D8" s="118"/>
      <c r="E8" s="118"/>
      <c r="F8" s="118"/>
      <c r="G8" s="118"/>
    </row>
    <row r="9" spans="2:7" ht="20.100000000000001" customHeight="1" x14ac:dyDescent="0.2">
      <c r="B9" s="353" t="s">
        <v>437</v>
      </c>
      <c r="C9" s="353"/>
      <c r="D9" s="353"/>
      <c r="E9" s="353"/>
      <c r="F9" s="353"/>
      <c r="G9" s="353"/>
    </row>
    <row r="10" spans="2:7" ht="20.100000000000001" customHeight="1" x14ac:dyDescent="0.2">
      <c r="B10" s="353" t="s">
        <v>438</v>
      </c>
      <c r="C10" s="353"/>
      <c r="D10" s="353"/>
      <c r="E10" s="353"/>
      <c r="F10" s="353"/>
      <c r="G10" s="353"/>
    </row>
    <row r="11" spans="2:7" x14ac:dyDescent="0.2">
      <c r="B11" s="119"/>
      <c r="C11" s="120"/>
      <c r="D11" s="121"/>
      <c r="E11" s="121"/>
      <c r="F11" s="122"/>
      <c r="G11" s="123"/>
    </row>
    <row r="12" spans="2:7" ht="28.35" customHeight="1" x14ac:dyDescent="0.2">
      <c r="B12" s="117" t="s">
        <v>18</v>
      </c>
      <c r="C12" s="124" t="s">
        <v>439</v>
      </c>
      <c r="D12" s="125"/>
      <c r="E12" s="125"/>
      <c r="F12" s="126"/>
      <c r="G12" s="126"/>
    </row>
    <row r="13" spans="2:7" ht="15" customHeight="1" x14ac:dyDescent="0.2">
      <c r="B13" s="127" t="s">
        <v>440</v>
      </c>
      <c r="C13" s="128" t="s">
        <v>441</v>
      </c>
      <c r="D13" s="125" t="s">
        <v>229</v>
      </c>
      <c r="E13" s="125">
        <v>1070</v>
      </c>
      <c r="F13" s="129"/>
      <c r="G13" s="129"/>
    </row>
    <row r="14" spans="2:7" ht="15" customHeight="1" x14ac:dyDescent="0.2">
      <c r="B14" s="127" t="s">
        <v>440</v>
      </c>
      <c r="C14" s="128" t="s">
        <v>442</v>
      </c>
      <c r="D14" s="125" t="s">
        <v>229</v>
      </c>
      <c r="E14" s="125">
        <v>50</v>
      </c>
      <c r="F14" s="129"/>
      <c r="G14" s="129"/>
    </row>
    <row r="15" spans="2:7" ht="15" customHeight="1" x14ac:dyDescent="0.2">
      <c r="B15" s="127" t="s">
        <v>440</v>
      </c>
      <c r="C15" s="128" t="s">
        <v>443</v>
      </c>
      <c r="D15" s="125" t="s">
        <v>229</v>
      </c>
      <c r="E15" s="125">
        <v>70</v>
      </c>
      <c r="F15" s="129"/>
      <c r="G15" s="129"/>
    </row>
    <row r="16" spans="2:7" ht="15" customHeight="1" x14ac:dyDescent="0.2">
      <c r="B16" s="127" t="s">
        <v>440</v>
      </c>
      <c r="C16" s="128" t="s">
        <v>444</v>
      </c>
      <c r="D16" s="125" t="s">
        <v>229</v>
      </c>
      <c r="E16" s="125">
        <v>970</v>
      </c>
      <c r="F16" s="129"/>
      <c r="G16" s="129"/>
    </row>
    <row r="17" spans="2:7" ht="15" customHeight="1" x14ac:dyDescent="0.2">
      <c r="B17" s="127" t="s">
        <v>440</v>
      </c>
      <c r="C17" s="128" t="s">
        <v>445</v>
      </c>
      <c r="D17" s="125" t="s">
        <v>229</v>
      </c>
      <c r="E17" s="125">
        <v>570</v>
      </c>
      <c r="F17" s="129"/>
      <c r="G17" s="129"/>
    </row>
    <row r="18" spans="2:7" ht="15" customHeight="1" x14ac:dyDescent="0.2">
      <c r="B18" s="127" t="s">
        <v>440</v>
      </c>
      <c r="C18" s="128" t="s">
        <v>446</v>
      </c>
      <c r="D18" s="125" t="s">
        <v>229</v>
      </c>
      <c r="E18" s="125">
        <v>50</v>
      </c>
      <c r="F18" s="129"/>
      <c r="G18" s="129"/>
    </row>
    <row r="19" spans="2:7" ht="15" customHeight="1" x14ac:dyDescent="0.2">
      <c r="B19" s="127" t="s">
        <v>440</v>
      </c>
      <c r="C19" s="128" t="s">
        <v>447</v>
      </c>
      <c r="D19" s="125" t="s">
        <v>229</v>
      </c>
      <c r="E19" s="125">
        <v>25</v>
      </c>
      <c r="F19" s="129"/>
      <c r="G19" s="129"/>
    </row>
    <row r="20" spans="2:7" ht="15" customHeight="1" x14ac:dyDescent="0.2">
      <c r="B20" s="127" t="s">
        <v>440</v>
      </c>
      <c r="C20" s="128" t="s">
        <v>448</v>
      </c>
      <c r="D20" s="125" t="s">
        <v>229</v>
      </c>
      <c r="E20" s="125">
        <v>60</v>
      </c>
      <c r="F20" s="129"/>
      <c r="G20" s="129"/>
    </row>
    <row r="21" spans="2:7" ht="39.950000000000003" customHeight="1" x14ac:dyDescent="0.2">
      <c r="B21" s="117" t="s">
        <v>20</v>
      </c>
      <c r="C21" s="124" t="s">
        <v>449</v>
      </c>
      <c r="D21" s="125"/>
      <c r="E21" s="125"/>
      <c r="F21" s="129"/>
      <c r="G21" s="129"/>
    </row>
    <row r="22" spans="2:7" ht="15" customHeight="1" x14ac:dyDescent="0.2">
      <c r="B22" s="127" t="s">
        <v>440</v>
      </c>
      <c r="C22" s="128" t="s">
        <v>450</v>
      </c>
      <c r="D22" s="125" t="s">
        <v>229</v>
      </c>
      <c r="E22" s="125">
        <v>60</v>
      </c>
      <c r="F22" s="129"/>
      <c r="G22" s="129"/>
    </row>
    <row r="23" spans="2:7" ht="15" customHeight="1" x14ac:dyDescent="0.2">
      <c r="B23" s="127" t="s">
        <v>440</v>
      </c>
      <c r="C23" s="128" t="s">
        <v>451</v>
      </c>
      <c r="D23" s="125" t="s">
        <v>229</v>
      </c>
      <c r="E23" s="125">
        <v>70</v>
      </c>
      <c r="F23" s="129"/>
      <c r="G23" s="129"/>
    </row>
    <row r="24" spans="2:7" ht="15" customHeight="1" x14ac:dyDescent="0.2">
      <c r="B24" s="127" t="s">
        <v>440</v>
      </c>
      <c r="C24" s="128" t="s">
        <v>452</v>
      </c>
      <c r="D24" s="125" t="s">
        <v>229</v>
      </c>
      <c r="E24" s="125">
        <v>50</v>
      </c>
      <c r="F24" s="129"/>
      <c r="G24" s="129"/>
    </row>
    <row r="25" spans="2:7" ht="30" customHeight="1" x14ac:dyDescent="0.2">
      <c r="B25" s="117" t="s">
        <v>22</v>
      </c>
      <c r="C25" s="124" t="s">
        <v>453</v>
      </c>
      <c r="D25" s="125"/>
      <c r="E25" s="125"/>
      <c r="F25" s="129"/>
      <c r="G25" s="129"/>
    </row>
    <row r="26" spans="2:7" ht="15" customHeight="1" x14ac:dyDescent="0.2">
      <c r="B26" s="127" t="s">
        <v>440</v>
      </c>
      <c r="C26" s="128" t="s">
        <v>454</v>
      </c>
      <c r="D26" s="125" t="s">
        <v>229</v>
      </c>
      <c r="E26" s="125">
        <v>1430</v>
      </c>
      <c r="F26" s="129"/>
      <c r="G26" s="129"/>
    </row>
    <row r="27" spans="2:7" ht="15" customHeight="1" x14ac:dyDescent="0.2">
      <c r="B27" s="127" t="s">
        <v>440</v>
      </c>
      <c r="C27" s="128" t="s">
        <v>455</v>
      </c>
      <c r="D27" s="125" t="s">
        <v>229</v>
      </c>
      <c r="E27" s="125">
        <v>50</v>
      </c>
      <c r="F27" s="129"/>
      <c r="G27" s="129"/>
    </row>
    <row r="28" spans="2:7" ht="39.950000000000003" customHeight="1" x14ac:dyDescent="0.2">
      <c r="B28" s="117" t="s">
        <v>436</v>
      </c>
      <c r="C28" s="124" t="s">
        <v>456</v>
      </c>
      <c r="D28" s="125"/>
      <c r="E28" s="125" t="s">
        <v>457</v>
      </c>
      <c r="F28" s="129"/>
      <c r="G28" s="129"/>
    </row>
    <row r="29" spans="2:7" ht="15" customHeight="1" x14ac:dyDescent="0.2">
      <c r="B29" s="127" t="s">
        <v>440</v>
      </c>
      <c r="C29" s="128" t="s">
        <v>454</v>
      </c>
      <c r="D29" s="125" t="s">
        <v>229</v>
      </c>
      <c r="E29" s="125">
        <v>360</v>
      </c>
      <c r="F29" s="129"/>
      <c r="G29" s="129"/>
    </row>
    <row r="30" spans="2:7" ht="15" customHeight="1" x14ac:dyDescent="0.2">
      <c r="B30" s="127" t="s">
        <v>440</v>
      </c>
      <c r="C30" s="128" t="s">
        <v>458</v>
      </c>
      <c r="D30" s="125" t="s">
        <v>229</v>
      </c>
      <c r="E30" s="125">
        <v>30</v>
      </c>
      <c r="F30" s="129"/>
      <c r="G30" s="129"/>
    </row>
    <row r="31" spans="2:7" ht="63.75" x14ac:dyDescent="0.2">
      <c r="B31" s="117" t="s">
        <v>459</v>
      </c>
      <c r="C31" s="124" t="s">
        <v>933</v>
      </c>
      <c r="D31" s="125"/>
      <c r="E31" s="125"/>
      <c r="F31" s="129"/>
      <c r="G31" s="129"/>
    </row>
    <row r="32" spans="2:7" ht="15" customHeight="1" x14ac:dyDescent="0.2">
      <c r="B32" s="127" t="s">
        <v>440</v>
      </c>
      <c r="C32" s="128" t="s">
        <v>460</v>
      </c>
      <c r="D32" s="125" t="s">
        <v>461</v>
      </c>
      <c r="E32" s="125">
        <v>27</v>
      </c>
      <c r="F32" s="129"/>
      <c r="G32" s="129"/>
    </row>
    <row r="33" spans="2:7" ht="15" customHeight="1" x14ac:dyDescent="0.2">
      <c r="B33" s="127" t="s">
        <v>440</v>
      </c>
      <c r="C33" s="128" t="s">
        <v>462</v>
      </c>
      <c r="D33" s="125" t="s">
        <v>461</v>
      </c>
      <c r="E33" s="125">
        <v>32</v>
      </c>
      <c r="F33" s="129"/>
      <c r="G33" s="129"/>
    </row>
    <row r="34" spans="2:7" ht="15" customHeight="1" x14ac:dyDescent="0.2">
      <c r="B34" s="127" t="s">
        <v>440</v>
      </c>
      <c r="C34" s="128" t="s">
        <v>463</v>
      </c>
      <c r="D34" s="125" t="s">
        <v>461</v>
      </c>
      <c r="E34" s="125">
        <v>7</v>
      </c>
      <c r="F34" s="129"/>
      <c r="G34" s="129"/>
    </row>
    <row r="35" spans="2:7" ht="72" customHeight="1" x14ac:dyDescent="0.2">
      <c r="B35" s="117" t="s">
        <v>464</v>
      </c>
      <c r="C35" s="124" t="s">
        <v>934</v>
      </c>
      <c r="D35" s="125"/>
      <c r="E35" s="125"/>
      <c r="F35" s="129"/>
      <c r="G35" s="129"/>
    </row>
    <row r="36" spans="2:7" ht="15" customHeight="1" x14ac:dyDescent="0.2">
      <c r="B36" s="127" t="s">
        <v>440</v>
      </c>
      <c r="C36" s="128" t="s">
        <v>465</v>
      </c>
      <c r="D36" s="125" t="s">
        <v>461</v>
      </c>
      <c r="E36" s="125">
        <v>94</v>
      </c>
      <c r="F36" s="129"/>
      <c r="G36" s="129"/>
    </row>
    <row r="37" spans="2:7" ht="15" customHeight="1" x14ac:dyDescent="0.2">
      <c r="B37" s="127" t="s">
        <v>440</v>
      </c>
      <c r="C37" s="128" t="s">
        <v>466</v>
      </c>
      <c r="D37" s="125" t="s">
        <v>461</v>
      </c>
      <c r="E37" s="125">
        <v>6</v>
      </c>
      <c r="F37" s="129"/>
      <c r="G37" s="129"/>
    </row>
    <row r="38" spans="2:7" ht="15" customHeight="1" x14ac:dyDescent="0.2">
      <c r="B38" s="127" t="s">
        <v>440</v>
      </c>
      <c r="C38" s="128" t="s">
        <v>467</v>
      </c>
      <c r="D38" s="125" t="s">
        <v>461</v>
      </c>
      <c r="E38" s="125">
        <v>11</v>
      </c>
      <c r="F38" s="129"/>
      <c r="G38" s="129"/>
    </row>
    <row r="39" spans="2:7" ht="15" customHeight="1" x14ac:dyDescent="0.2">
      <c r="B39" s="127" t="s">
        <v>440</v>
      </c>
      <c r="C39" s="128" t="s">
        <v>468</v>
      </c>
      <c r="D39" s="125" t="s">
        <v>461</v>
      </c>
      <c r="E39" s="125">
        <v>6</v>
      </c>
      <c r="F39" s="129"/>
      <c r="G39" s="129"/>
    </row>
    <row r="40" spans="2:7" ht="29.1" customHeight="1" x14ac:dyDescent="0.2">
      <c r="B40" s="117" t="s">
        <v>469</v>
      </c>
      <c r="C40" s="124" t="s">
        <v>470</v>
      </c>
      <c r="D40" s="125" t="s">
        <v>461</v>
      </c>
      <c r="E40" s="125">
        <v>12</v>
      </c>
      <c r="F40" s="129"/>
      <c r="G40" s="129"/>
    </row>
    <row r="41" spans="2:7" ht="29.1" customHeight="1" x14ac:dyDescent="0.2">
      <c r="B41" s="117" t="s">
        <v>471</v>
      </c>
      <c r="C41" s="124" t="s">
        <v>472</v>
      </c>
      <c r="D41" s="125" t="s">
        <v>461</v>
      </c>
      <c r="E41" s="125">
        <v>2</v>
      </c>
      <c r="F41" s="129"/>
      <c r="G41" s="129"/>
    </row>
    <row r="42" spans="2:7" ht="22.5" customHeight="1" x14ac:dyDescent="0.2">
      <c r="B42" s="117" t="s">
        <v>473</v>
      </c>
      <c r="C42" s="124" t="s">
        <v>474</v>
      </c>
      <c r="D42" s="125" t="s">
        <v>461</v>
      </c>
      <c r="E42" s="125">
        <v>4</v>
      </c>
      <c r="F42" s="129"/>
      <c r="G42" s="129"/>
    </row>
    <row r="43" spans="2:7" ht="48" customHeight="1" x14ac:dyDescent="0.2">
      <c r="B43" s="117" t="s">
        <v>475</v>
      </c>
      <c r="C43" s="124" t="s">
        <v>476</v>
      </c>
      <c r="D43" s="125" t="s">
        <v>461</v>
      </c>
      <c r="E43" s="125">
        <v>29</v>
      </c>
      <c r="F43" s="129"/>
      <c r="G43" s="129"/>
    </row>
    <row r="44" spans="2:7" ht="51.75" customHeight="1" x14ac:dyDescent="0.2">
      <c r="B44" s="117" t="s">
        <v>477</v>
      </c>
      <c r="C44" s="124" t="s">
        <v>478</v>
      </c>
      <c r="D44" s="125" t="s">
        <v>461</v>
      </c>
      <c r="E44" s="125">
        <v>14</v>
      </c>
      <c r="F44" s="129"/>
      <c r="G44" s="129"/>
    </row>
    <row r="45" spans="2:7" ht="50.25" customHeight="1" x14ac:dyDescent="0.2">
      <c r="B45" s="117" t="s">
        <v>479</v>
      </c>
      <c r="C45" s="130" t="s">
        <v>480</v>
      </c>
      <c r="D45" s="125" t="s">
        <v>461</v>
      </c>
      <c r="E45" s="125">
        <v>18</v>
      </c>
      <c r="F45" s="129"/>
      <c r="G45" s="129"/>
    </row>
    <row r="46" spans="2:7" ht="68.25" customHeight="1" x14ac:dyDescent="0.2">
      <c r="B46" s="117" t="s">
        <v>481</v>
      </c>
      <c r="C46" s="130" t="s">
        <v>482</v>
      </c>
      <c r="D46" s="125" t="s">
        <v>461</v>
      </c>
      <c r="E46" s="125">
        <v>2</v>
      </c>
      <c r="F46" s="129"/>
      <c r="G46" s="129"/>
    </row>
    <row r="47" spans="2:7" ht="33.75" customHeight="1" x14ac:dyDescent="0.2">
      <c r="B47" s="117" t="s">
        <v>483</v>
      </c>
      <c r="C47" s="131" t="s">
        <v>484</v>
      </c>
      <c r="D47" s="125" t="s">
        <v>461</v>
      </c>
      <c r="E47" s="125">
        <v>2</v>
      </c>
      <c r="F47" s="129"/>
      <c r="G47" s="129"/>
    </row>
    <row r="48" spans="2:7" ht="46.9" customHeight="1" x14ac:dyDescent="0.2">
      <c r="B48" s="117" t="s">
        <v>485</v>
      </c>
      <c r="C48" s="124" t="s">
        <v>486</v>
      </c>
      <c r="D48" s="125" t="s">
        <v>461</v>
      </c>
      <c r="E48" s="125">
        <v>2</v>
      </c>
      <c r="F48" s="129"/>
      <c r="G48" s="129"/>
    </row>
    <row r="49" spans="2:7" ht="33.75" customHeight="1" x14ac:dyDescent="0.2">
      <c r="B49" s="117" t="s">
        <v>487</v>
      </c>
      <c r="C49" s="131" t="s">
        <v>488</v>
      </c>
      <c r="D49" s="125" t="s">
        <v>461</v>
      </c>
      <c r="E49" s="125">
        <v>23</v>
      </c>
      <c r="F49" s="129"/>
      <c r="G49" s="129"/>
    </row>
    <row r="50" spans="2:7" ht="45.75" customHeight="1" x14ac:dyDescent="0.2">
      <c r="B50" s="117" t="s">
        <v>489</v>
      </c>
      <c r="C50" s="124" t="s">
        <v>490</v>
      </c>
      <c r="D50" s="125"/>
      <c r="E50" s="125"/>
      <c r="F50" s="129"/>
      <c r="G50" s="129"/>
    </row>
    <row r="51" spans="2:7" ht="15" customHeight="1" x14ac:dyDescent="0.2">
      <c r="B51" s="127" t="s">
        <v>440</v>
      </c>
      <c r="C51" s="128" t="s">
        <v>491</v>
      </c>
      <c r="D51" s="125"/>
      <c r="E51" s="125"/>
      <c r="F51" s="129"/>
      <c r="G51" s="129"/>
    </row>
    <row r="52" spans="2:7" ht="15" customHeight="1" x14ac:dyDescent="0.2">
      <c r="B52" s="127" t="s">
        <v>440</v>
      </c>
      <c r="C52" s="128" t="s">
        <v>492</v>
      </c>
      <c r="D52" s="125"/>
      <c r="E52" s="125"/>
      <c r="F52" s="129"/>
      <c r="G52" s="129"/>
    </row>
    <row r="53" spans="2:7" ht="15" customHeight="1" x14ac:dyDescent="0.2">
      <c r="B53" s="127" t="s">
        <v>440</v>
      </c>
      <c r="C53" s="128" t="s">
        <v>493</v>
      </c>
      <c r="D53" s="125"/>
      <c r="E53" s="125"/>
      <c r="F53" s="129"/>
      <c r="G53" s="129"/>
    </row>
    <row r="54" spans="2:7" ht="15" customHeight="1" x14ac:dyDescent="0.2">
      <c r="B54" s="127" t="s">
        <v>440</v>
      </c>
      <c r="C54" s="128" t="s">
        <v>494</v>
      </c>
      <c r="D54" s="125"/>
      <c r="E54" s="125"/>
      <c r="F54" s="129"/>
      <c r="G54" s="129"/>
    </row>
    <row r="55" spans="2:7" ht="15" customHeight="1" x14ac:dyDescent="0.2">
      <c r="B55" s="127" t="s">
        <v>440</v>
      </c>
      <c r="C55" s="128" t="s">
        <v>495</v>
      </c>
      <c r="D55" s="125" t="s">
        <v>461</v>
      </c>
      <c r="E55" s="125">
        <v>1</v>
      </c>
      <c r="F55" s="129"/>
      <c r="G55" s="129"/>
    </row>
    <row r="56" spans="2:7" ht="54" customHeight="1" x14ac:dyDescent="0.2">
      <c r="B56" s="117" t="s">
        <v>496</v>
      </c>
      <c r="C56" s="124" t="s">
        <v>497</v>
      </c>
      <c r="D56" s="125"/>
      <c r="E56" s="125"/>
      <c r="F56" s="129"/>
      <c r="G56" s="129"/>
    </row>
    <row r="57" spans="2:7" ht="15" customHeight="1" x14ac:dyDescent="0.2">
      <c r="B57" s="127" t="s">
        <v>440</v>
      </c>
      <c r="C57" s="128" t="s">
        <v>498</v>
      </c>
      <c r="D57" s="125"/>
      <c r="E57" s="125"/>
      <c r="F57" s="129"/>
      <c r="G57" s="129"/>
    </row>
    <row r="58" spans="2:7" ht="15" customHeight="1" x14ac:dyDescent="0.2">
      <c r="B58" s="127" t="s">
        <v>440</v>
      </c>
      <c r="C58" s="128" t="s">
        <v>499</v>
      </c>
      <c r="D58" s="125"/>
      <c r="E58" s="125"/>
      <c r="F58" s="129"/>
      <c r="G58" s="129"/>
    </row>
    <row r="59" spans="2:7" ht="15" customHeight="1" x14ac:dyDescent="0.2">
      <c r="B59" s="127" t="s">
        <v>440</v>
      </c>
      <c r="C59" s="128" t="s">
        <v>500</v>
      </c>
      <c r="D59" s="125"/>
      <c r="E59" s="125"/>
      <c r="F59" s="129"/>
      <c r="G59" s="129"/>
    </row>
    <row r="60" spans="2:7" ht="15" customHeight="1" x14ac:dyDescent="0.2">
      <c r="B60" s="127" t="s">
        <v>440</v>
      </c>
      <c r="C60" s="128" t="s">
        <v>501</v>
      </c>
      <c r="D60" s="125"/>
      <c r="E60" s="125"/>
      <c r="F60" s="129"/>
      <c r="G60" s="129"/>
    </row>
    <row r="61" spans="2:7" ht="15" customHeight="1" x14ac:dyDescent="0.2">
      <c r="B61" s="127" t="s">
        <v>440</v>
      </c>
      <c r="C61" s="128" t="s">
        <v>502</v>
      </c>
      <c r="D61" s="125"/>
      <c r="E61" s="125"/>
      <c r="F61" s="129"/>
      <c r="G61" s="129"/>
    </row>
    <row r="62" spans="2:7" ht="15" customHeight="1" x14ac:dyDescent="0.2">
      <c r="B62" s="127" t="s">
        <v>440</v>
      </c>
      <c r="C62" s="128" t="s">
        <v>503</v>
      </c>
      <c r="D62" s="125"/>
      <c r="E62" s="125"/>
      <c r="F62" s="129"/>
      <c r="G62" s="129"/>
    </row>
    <row r="63" spans="2:7" ht="15" customHeight="1" x14ac:dyDescent="0.2">
      <c r="B63" s="127" t="s">
        <v>440</v>
      </c>
      <c r="C63" s="128" t="s">
        <v>504</v>
      </c>
      <c r="D63" s="125"/>
      <c r="E63" s="125"/>
      <c r="F63" s="129"/>
      <c r="G63" s="129"/>
    </row>
    <row r="64" spans="2:7" ht="15" customHeight="1" x14ac:dyDescent="0.2">
      <c r="B64" s="127" t="s">
        <v>440</v>
      </c>
      <c r="C64" s="128" t="s">
        <v>505</v>
      </c>
      <c r="D64" s="125"/>
      <c r="E64" s="125"/>
      <c r="F64" s="129"/>
      <c r="G64" s="129"/>
    </row>
    <row r="65" spans="2:7" ht="15" customHeight="1" x14ac:dyDescent="0.2">
      <c r="B65" s="127" t="s">
        <v>440</v>
      </c>
      <c r="C65" s="128" t="s">
        <v>506</v>
      </c>
      <c r="D65" s="125"/>
      <c r="E65" s="125"/>
      <c r="F65" s="129"/>
      <c r="G65" s="129"/>
    </row>
    <row r="66" spans="2:7" ht="15" customHeight="1" x14ac:dyDescent="0.2">
      <c r="B66" s="127" t="s">
        <v>440</v>
      </c>
      <c r="C66" s="128" t="s">
        <v>495</v>
      </c>
      <c r="D66" s="125" t="s">
        <v>461</v>
      </c>
      <c r="E66" s="125">
        <v>1</v>
      </c>
      <c r="F66" s="129"/>
      <c r="G66" s="129"/>
    </row>
    <row r="67" spans="2:7" ht="51.6" customHeight="1" x14ac:dyDescent="0.2">
      <c r="B67" s="117" t="s">
        <v>507</v>
      </c>
      <c r="C67" s="124" t="s">
        <v>508</v>
      </c>
      <c r="D67" s="125"/>
      <c r="E67" s="125"/>
      <c r="F67" s="129"/>
      <c r="G67" s="129"/>
    </row>
    <row r="68" spans="2:7" ht="15" customHeight="1" x14ac:dyDescent="0.2">
      <c r="B68" s="127" t="s">
        <v>440</v>
      </c>
      <c r="C68" s="128" t="s">
        <v>509</v>
      </c>
      <c r="D68" s="125"/>
      <c r="E68" s="125"/>
      <c r="F68" s="129"/>
      <c r="G68" s="129"/>
    </row>
    <row r="69" spans="2:7" ht="15" customHeight="1" x14ac:dyDescent="0.2">
      <c r="B69" s="127" t="s">
        <v>440</v>
      </c>
      <c r="C69" s="128" t="s">
        <v>510</v>
      </c>
      <c r="D69" s="125"/>
      <c r="E69" s="125"/>
      <c r="F69" s="129"/>
      <c r="G69" s="129"/>
    </row>
    <row r="70" spans="2:7" ht="15" customHeight="1" x14ac:dyDescent="0.2">
      <c r="B70" s="127" t="s">
        <v>440</v>
      </c>
      <c r="C70" s="128" t="s">
        <v>511</v>
      </c>
      <c r="D70" s="125"/>
      <c r="E70" s="125"/>
      <c r="F70" s="129"/>
      <c r="G70" s="129"/>
    </row>
    <row r="71" spans="2:7" ht="15" customHeight="1" x14ac:dyDescent="0.2">
      <c r="B71" s="127" t="s">
        <v>440</v>
      </c>
      <c r="C71" s="128" t="s">
        <v>506</v>
      </c>
      <c r="D71" s="125"/>
      <c r="E71" s="125"/>
      <c r="F71" s="129"/>
      <c r="G71" s="129"/>
    </row>
    <row r="72" spans="2:7" ht="15" customHeight="1" x14ac:dyDescent="0.2">
      <c r="B72" s="127" t="s">
        <v>440</v>
      </c>
      <c r="C72" s="128" t="s">
        <v>495</v>
      </c>
      <c r="D72" s="125" t="s">
        <v>461</v>
      </c>
      <c r="E72" s="125">
        <v>1</v>
      </c>
      <c r="F72" s="129"/>
      <c r="G72" s="129"/>
    </row>
    <row r="73" spans="2:7" ht="50.45" customHeight="1" x14ac:dyDescent="0.2">
      <c r="B73" s="117" t="s">
        <v>512</v>
      </c>
      <c r="C73" s="124" t="s">
        <v>513</v>
      </c>
      <c r="D73" s="125"/>
      <c r="E73" s="125"/>
      <c r="F73" s="129"/>
      <c r="G73" s="129"/>
    </row>
    <row r="74" spans="2:7" ht="15" customHeight="1" x14ac:dyDescent="0.2">
      <c r="B74" s="127" t="s">
        <v>440</v>
      </c>
      <c r="C74" s="128" t="s">
        <v>514</v>
      </c>
      <c r="D74" s="125"/>
      <c r="E74" s="125"/>
      <c r="F74" s="129"/>
      <c r="G74" s="129"/>
    </row>
    <row r="75" spans="2:7" ht="15" customHeight="1" x14ac:dyDescent="0.2">
      <c r="B75" s="127" t="s">
        <v>440</v>
      </c>
      <c r="C75" s="128" t="s">
        <v>515</v>
      </c>
      <c r="D75" s="125"/>
      <c r="E75" s="125"/>
      <c r="F75" s="129"/>
      <c r="G75" s="129"/>
    </row>
    <row r="76" spans="2:7" ht="16.899999999999999" customHeight="1" x14ac:dyDescent="0.2">
      <c r="B76" s="127" t="s">
        <v>440</v>
      </c>
      <c r="C76" s="128" t="s">
        <v>492</v>
      </c>
      <c r="D76" s="125"/>
      <c r="E76" s="125"/>
      <c r="F76" s="129"/>
      <c r="G76" s="129"/>
    </row>
    <row r="77" spans="2:7" ht="16.899999999999999" customHeight="1" x14ac:dyDescent="0.2">
      <c r="B77" s="127" t="s">
        <v>440</v>
      </c>
      <c r="C77" s="128" t="s">
        <v>501</v>
      </c>
      <c r="D77" s="125"/>
      <c r="E77" s="125"/>
      <c r="F77" s="129"/>
      <c r="G77" s="129"/>
    </row>
    <row r="78" spans="2:7" ht="16.899999999999999" customHeight="1" x14ac:dyDescent="0.2">
      <c r="B78" s="127" t="s">
        <v>440</v>
      </c>
      <c r="C78" s="128" t="s">
        <v>502</v>
      </c>
      <c r="D78" s="125"/>
      <c r="E78" s="125"/>
      <c r="F78" s="129"/>
      <c r="G78" s="129"/>
    </row>
    <row r="79" spans="2:7" ht="15" customHeight="1" x14ac:dyDescent="0.2">
      <c r="B79" s="127" t="s">
        <v>440</v>
      </c>
      <c r="C79" s="128" t="s">
        <v>516</v>
      </c>
      <c r="D79" s="125"/>
      <c r="E79" s="125"/>
      <c r="F79" s="129"/>
      <c r="G79" s="129"/>
    </row>
    <row r="80" spans="2:7" ht="25.5" customHeight="1" x14ac:dyDescent="0.2">
      <c r="B80" s="127" t="s">
        <v>440</v>
      </c>
      <c r="C80" s="128" t="s">
        <v>505</v>
      </c>
      <c r="D80" s="125"/>
      <c r="E80" s="125"/>
      <c r="F80" s="129"/>
      <c r="G80" s="129"/>
    </row>
    <row r="81" spans="1:10" ht="15" customHeight="1" x14ac:dyDescent="0.2">
      <c r="B81" s="127" t="s">
        <v>440</v>
      </c>
      <c r="C81" s="128" t="s">
        <v>506</v>
      </c>
      <c r="D81" s="125"/>
      <c r="E81" s="125"/>
      <c r="F81" s="129"/>
      <c r="G81" s="129"/>
    </row>
    <row r="82" spans="1:10" ht="15" customHeight="1" x14ac:dyDescent="0.2">
      <c r="B82" s="127" t="s">
        <v>440</v>
      </c>
      <c r="C82" s="128" t="s">
        <v>495</v>
      </c>
      <c r="D82" s="125" t="s">
        <v>461</v>
      </c>
      <c r="E82" s="125">
        <v>1</v>
      </c>
      <c r="F82" s="129"/>
      <c r="G82" s="129"/>
    </row>
    <row r="83" spans="1:10" ht="117" customHeight="1" x14ac:dyDescent="0.2">
      <c r="B83" s="117" t="s">
        <v>517</v>
      </c>
      <c r="C83" s="124" t="s">
        <v>518</v>
      </c>
      <c r="D83" s="125" t="s">
        <v>461</v>
      </c>
      <c r="E83" s="125">
        <v>1</v>
      </c>
      <c r="F83" s="129"/>
      <c r="G83" s="129"/>
    </row>
    <row r="84" spans="1:10" x14ac:dyDescent="0.2">
      <c r="B84" s="117" t="s">
        <v>519</v>
      </c>
      <c r="C84" s="124" t="s">
        <v>520</v>
      </c>
      <c r="D84" s="125" t="s">
        <v>461</v>
      </c>
      <c r="E84" s="125">
        <v>22</v>
      </c>
      <c r="F84" s="129"/>
      <c r="G84" s="129"/>
    </row>
    <row r="85" spans="1:10" ht="38.25" x14ac:dyDescent="0.2">
      <c r="B85" s="117" t="s">
        <v>521</v>
      </c>
      <c r="C85" s="124" t="s">
        <v>522</v>
      </c>
      <c r="D85" s="125" t="s">
        <v>229</v>
      </c>
      <c r="E85" s="125">
        <v>140</v>
      </c>
      <c r="F85" s="129"/>
      <c r="G85" s="129"/>
    </row>
    <row r="86" spans="1:10" ht="76.5" x14ac:dyDescent="0.2">
      <c r="B86" s="117" t="s">
        <v>523</v>
      </c>
      <c r="C86" s="124" t="s">
        <v>524</v>
      </c>
      <c r="D86" s="125" t="s">
        <v>461</v>
      </c>
      <c r="E86" s="125">
        <v>60</v>
      </c>
      <c r="F86" s="129"/>
      <c r="G86" s="129"/>
      <c r="J86" s="132"/>
    </row>
    <row r="87" spans="1:10" ht="38.25" x14ac:dyDescent="0.2">
      <c r="B87" s="117" t="s">
        <v>525</v>
      </c>
      <c r="C87" s="131" t="s">
        <v>526</v>
      </c>
      <c r="D87" s="125"/>
      <c r="E87" s="125"/>
      <c r="F87" s="129"/>
      <c r="G87" s="129"/>
      <c r="J87" s="132"/>
    </row>
    <row r="88" spans="1:10" ht="25.5" x14ac:dyDescent="0.2">
      <c r="B88" s="127" t="s">
        <v>440</v>
      </c>
      <c r="C88" s="128" t="s">
        <v>527</v>
      </c>
      <c r="D88" s="125" t="s">
        <v>229</v>
      </c>
      <c r="E88" s="125">
        <v>25</v>
      </c>
      <c r="F88" s="129"/>
      <c r="G88" s="129"/>
      <c r="J88" s="132"/>
    </row>
    <row r="89" spans="1:10" ht="25.5" x14ac:dyDescent="0.2">
      <c r="B89" s="127" t="s">
        <v>440</v>
      </c>
      <c r="C89" s="128" t="s">
        <v>528</v>
      </c>
      <c r="D89" s="125" t="s">
        <v>229</v>
      </c>
      <c r="E89" s="125">
        <v>50</v>
      </c>
      <c r="F89" s="129"/>
      <c r="G89" s="129"/>
      <c r="J89" s="132"/>
    </row>
    <row r="90" spans="1:10" ht="25.5" x14ac:dyDescent="0.2">
      <c r="B90" s="127" t="s">
        <v>440</v>
      </c>
      <c r="C90" s="128" t="s">
        <v>529</v>
      </c>
      <c r="D90" s="125" t="s">
        <v>229</v>
      </c>
      <c r="E90" s="125">
        <v>20</v>
      </c>
      <c r="F90" s="129"/>
      <c r="G90" s="129"/>
      <c r="J90" s="132"/>
    </row>
    <row r="91" spans="1:10" ht="38.25" x14ac:dyDescent="0.2">
      <c r="B91" s="127" t="s">
        <v>440</v>
      </c>
      <c r="C91" s="128" t="s">
        <v>530</v>
      </c>
      <c r="D91" s="125" t="s">
        <v>229</v>
      </c>
      <c r="E91" s="125">
        <v>80</v>
      </c>
      <c r="F91" s="129"/>
      <c r="G91" s="129"/>
      <c r="J91" s="132"/>
    </row>
    <row r="92" spans="1:10" ht="31.9" customHeight="1" x14ac:dyDescent="0.2">
      <c r="B92" s="127" t="s">
        <v>440</v>
      </c>
      <c r="C92" s="128" t="s">
        <v>531</v>
      </c>
      <c r="D92" s="125" t="s">
        <v>461</v>
      </c>
      <c r="E92" s="125">
        <v>20</v>
      </c>
      <c r="F92" s="129"/>
      <c r="G92" s="129"/>
      <c r="J92" s="132"/>
    </row>
    <row r="93" spans="1:10" ht="25.5" x14ac:dyDescent="0.2">
      <c r="B93" s="127" t="s">
        <v>440</v>
      </c>
      <c r="C93" s="128" t="s">
        <v>532</v>
      </c>
      <c r="D93" s="125" t="s">
        <v>461</v>
      </c>
      <c r="E93" s="125">
        <v>6</v>
      </c>
      <c r="F93" s="129"/>
      <c r="G93" s="129"/>
      <c r="J93" s="132"/>
    </row>
    <row r="94" spans="1:10" ht="64.5" thickBot="1" x14ac:dyDescent="0.25">
      <c r="A94" s="276"/>
      <c r="B94" s="277" t="s">
        <v>991</v>
      </c>
      <c r="C94" s="278" t="s">
        <v>533</v>
      </c>
      <c r="D94" s="279" t="s">
        <v>461</v>
      </c>
      <c r="E94" s="279">
        <v>1</v>
      </c>
      <c r="F94" s="280"/>
      <c r="G94" s="280"/>
      <c r="J94" s="132"/>
    </row>
    <row r="95" spans="1:10" ht="13.9" customHeight="1" x14ac:dyDescent="0.2">
      <c r="B95" s="133"/>
      <c r="C95" s="134"/>
      <c r="D95" s="135"/>
      <c r="E95" s="135"/>
      <c r="F95" s="136"/>
      <c r="G95" s="136"/>
    </row>
    <row r="96" spans="1:10" ht="13.5" thickBot="1" x14ac:dyDescent="0.25">
      <c r="A96" s="281"/>
      <c r="B96" s="282"/>
      <c r="C96" s="283" t="s">
        <v>935</v>
      </c>
      <c r="D96" s="284"/>
      <c r="E96" s="284"/>
      <c r="F96" s="352"/>
      <c r="G96" s="352"/>
    </row>
    <row r="97" spans="2:7" ht="13.5" thickTop="1" x14ac:dyDescent="0.2">
      <c r="B97" s="137"/>
      <c r="C97" s="138"/>
      <c r="D97" s="139"/>
      <c r="E97" s="139"/>
      <c r="F97" s="140"/>
      <c r="G97" s="140"/>
    </row>
    <row r="99" spans="2:7" ht="20.100000000000001" customHeight="1" x14ac:dyDescent="0.2">
      <c r="B99" s="353" t="s">
        <v>989</v>
      </c>
      <c r="C99" s="353"/>
      <c r="D99" s="353"/>
      <c r="E99" s="353"/>
      <c r="F99" s="353"/>
      <c r="G99" s="353"/>
    </row>
    <row r="100" spans="2:7" x14ac:dyDescent="0.2">
      <c r="B100" s="141"/>
      <c r="C100" s="116"/>
      <c r="D100" s="116"/>
      <c r="E100" s="116"/>
      <c r="F100" s="116"/>
      <c r="G100" s="116"/>
    </row>
    <row r="101" spans="2:7" ht="30.6" customHeight="1" x14ac:dyDescent="0.2">
      <c r="B101" s="117" t="s">
        <v>18</v>
      </c>
      <c r="C101" s="131" t="s">
        <v>534</v>
      </c>
      <c r="D101" s="125" t="s">
        <v>229</v>
      </c>
      <c r="E101" s="125">
        <v>430</v>
      </c>
      <c r="F101" s="129"/>
      <c r="G101" s="129"/>
    </row>
    <row r="102" spans="2:7" ht="38.25" x14ac:dyDescent="0.2">
      <c r="B102" s="117" t="s">
        <v>20</v>
      </c>
      <c r="C102" s="131" t="s">
        <v>535</v>
      </c>
      <c r="D102" s="125" t="s">
        <v>229</v>
      </c>
      <c r="E102" s="125">
        <v>50</v>
      </c>
      <c r="F102" s="129"/>
      <c r="G102" s="129"/>
    </row>
    <row r="103" spans="2:7" ht="25.5" x14ac:dyDescent="0.2">
      <c r="B103" s="117" t="s">
        <v>22</v>
      </c>
      <c r="C103" s="124" t="s">
        <v>453</v>
      </c>
      <c r="D103" s="125"/>
      <c r="E103" s="125"/>
      <c r="F103" s="129"/>
      <c r="G103" s="129"/>
    </row>
    <row r="104" spans="2:7" ht="15" customHeight="1" x14ac:dyDescent="0.2">
      <c r="B104" s="127" t="s">
        <v>440</v>
      </c>
      <c r="C104" s="128" t="s">
        <v>454</v>
      </c>
      <c r="D104" s="125" t="s">
        <v>229</v>
      </c>
      <c r="E104" s="125">
        <v>150</v>
      </c>
      <c r="F104" s="129"/>
      <c r="G104" s="129"/>
    </row>
    <row r="105" spans="2:7" ht="15" customHeight="1" x14ac:dyDescent="0.2">
      <c r="B105" s="127" t="s">
        <v>440</v>
      </c>
      <c r="C105" s="128" t="s">
        <v>455</v>
      </c>
      <c r="D105" s="125" t="s">
        <v>229</v>
      </c>
      <c r="E105" s="125">
        <v>10</v>
      </c>
      <c r="F105" s="129"/>
      <c r="G105" s="129"/>
    </row>
    <row r="106" spans="2:7" ht="25.5" x14ac:dyDescent="0.2">
      <c r="B106" s="117" t="s">
        <v>436</v>
      </c>
      <c r="C106" s="124" t="s">
        <v>456</v>
      </c>
      <c r="D106" s="125"/>
      <c r="E106" s="125"/>
      <c r="F106" s="129"/>
      <c r="G106" s="129"/>
    </row>
    <row r="107" spans="2:7" ht="15" customHeight="1" x14ac:dyDescent="0.2">
      <c r="B107" s="127" t="s">
        <v>440</v>
      </c>
      <c r="C107" s="128" t="s">
        <v>454</v>
      </c>
      <c r="D107" s="125" t="s">
        <v>229</v>
      </c>
      <c r="E107" s="125">
        <v>130</v>
      </c>
      <c r="F107" s="129"/>
      <c r="G107" s="129"/>
    </row>
    <row r="108" spans="2:7" ht="15" customHeight="1" x14ac:dyDescent="0.2">
      <c r="B108" s="127" t="s">
        <v>440</v>
      </c>
      <c r="C108" s="128" t="s">
        <v>458</v>
      </c>
      <c r="D108" s="125" t="s">
        <v>229</v>
      </c>
      <c r="E108" s="125">
        <v>10</v>
      </c>
      <c r="F108" s="129"/>
      <c r="G108" s="129"/>
    </row>
    <row r="109" spans="2:7" ht="51" x14ac:dyDescent="0.2">
      <c r="B109" s="117" t="s">
        <v>459</v>
      </c>
      <c r="C109" s="131" t="s">
        <v>536</v>
      </c>
      <c r="D109" s="125"/>
      <c r="E109" s="125"/>
      <c r="F109" s="129"/>
      <c r="G109" s="129"/>
    </row>
    <row r="110" spans="2:7" ht="15" customHeight="1" x14ac:dyDescent="0.2">
      <c r="B110" s="127" t="s">
        <v>440</v>
      </c>
      <c r="C110" s="128" t="s">
        <v>537</v>
      </c>
      <c r="D110" s="125"/>
      <c r="E110" s="125"/>
      <c r="F110" s="129"/>
      <c r="G110" s="129"/>
    </row>
    <row r="111" spans="2:7" ht="15" customHeight="1" x14ac:dyDescent="0.2">
      <c r="B111" s="127" t="s">
        <v>440</v>
      </c>
      <c r="C111" s="128" t="s">
        <v>538</v>
      </c>
      <c r="D111" s="125"/>
      <c r="E111" s="125"/>
      <c r="F111" s="129"/>
      <c r="G111" s="129"/>
    </row>
    <row r="112" spans="2:7" ht="15" customHeight="1" x14ac:dyDescent="0.2">
      <c r="B112" s="127" t="s">
        <v>440</v>
      </c>
      <c r="C112" s="128" t="s">
        <v>539</v>
      </c>
      <c r="D112" s="125"/>
      <c r="E112" s="125"/>
      <c r="F112" s="129"/>
      <c r="G112" s="129"/>
    </row>
    <row r="113" spans="1:7" ht="28.35" customHeight="1" x14ac:dyDescent="0.2">
      <c r="B113" s="127" t="s">
        <v>440</v>
      </c>
      <c r="C113" s="128" t="s">
        <v>540</v>
      </c>
      <c r="D113" s="125"/>
      <c r="E113" s="125"/>
      <c r="F113" s="129"/>
      <c r="G113" s="129"/>
    </row>
    <row r="114" spans="1:7" ht="15" customHeight="1" x14ac:dyDescent="0.2">
      <c r="B114" s="127" t="s">
        <v>440</v>
      </c>
      <c r="C114" s="128" t="s">
        <v>541</v>
      </c>
      <c r="D114" s="125" t="s">
        <v>461</v>
      </c>
      <c r="E114" s="125">
        <v>1</v>
      </c>
      <c r="F114" s="129"/>
      <c r="G114" s="129"/>
    </row>
    <row r="115" spans="1:7" ht="38.25" x14ac:dyDescent="0.2">
      <c r="B115" s="117" t="s">
        <v>464</v>
      </c>
      <c r="C115" s="142" t="s">
        <v>542</v>
      </c>
      <c r="D115" s="116"/>
      <c r="E115" s="116"/>
      <c r="F115" s="116"/>
      <c r="G115" s="116"/>
    </row>
    <row r="116" spans="1:7" ht="53.1" customHeight="1" x14ac:dyDescent="0.2">
      <c r="B116" s="127" t="s">
        <v>440</v>
      </c>
      <c r="C116" s="128" t="s">
        <v>543</v>
      </c>
      <c r="D116" s="125" t="s">
        <v>461</v>
      </c>
      <c r="E116" s="125">
        <v>3</v>
      </c>
      <c r="F116" s="129"/>
      <c r="G116" s="129"/>
    </row>
    <row r="117" spans="1:7" ht="38.25" x14ac:dyDescent="0.2">
      <c r="B117" s="127" t="s">
        <v>440</v>
      </c>
      <c r="C117" s="128" t="s">
        <v>544</v>
      </c>
      <c r="D117" s="125" t="s">
        <v>461</v>
      </c>
      <c r="E117" s="125">
        <v>2</v>
      </c>
      <c r="F117" s="129"/>
      <c r="G117" s="129"/>
    </row>
    <row r="118" spans="1:7" ht="171" customHeight="1" x14ac:dyDescent="0.2">
      <c r="B118" s="127" t="s">
        <v>440</v>
      </c>
      <c r="C118" s="128" t="s">
        <v>978</v>
      </c>
      <c r="D118" s="125" t="s">
        <v>461</v>
      </c>
      <c r="E118" s="125">
        <v>1</v>
      </c>
      <c r="F118" s="129"/>
      <c r="G118" s="129"/>
    </row>
    <row r="119" spans="1:7" ht="18.600000000000001" customHeight="1" x14ac:dyDescent="0.2">
      <c r="B119" s="127" t="s">
        <v>440</v>
      </c>
      <c r="C119" s="128" t="s">
        <v>545</v>
      </c>
      <c r="D119" s="125" t="s">
        <v>461</v>
      </c>
      <c r="E119" s="125">
        <v>1</v>
      </c>
      <c r="F119" s="129"/>
      <c r="G119" s="129"/>
    </row>
    <row r="120" spans="1:7" ht="20.45" customHeight="1" thickBot="1" x14ac:dyDescent="0.25">
      <c r="A120" s="276"/>
      <c r="B120" s="285" t="s">
        <v>440</v>
      </c>
      <c r="C120" s="278" t="s">
        <v>546</v>
      </c>
      <c r="D120" s="279" t="s">
        <v>461</v>
      </c>
      <c r="E120" s="279">
        <v>1</v>
      </c>
      <c r="F120" s="280"/>
      <c r="G120" s="280"/>
    </row>
    <row r="121" spans="1:7" x14ac:dyDescent="0.2">
      <c r="B121" s="133"/>
      <c r="C121" s="134"/>
      <c r="D121" s="135"/>
      <c r="E121" s="135"/>
      <c r="F121" s="136"/>
      <c r="G121" s="136"/>
    </row>
    <row r="122" spans="1:7" ht="13.5" thickBot="1" x14ac:dyDescent="0.25">
      <c r="A122" s="281"/>
      <c r="B122" s="282"/>
      <c r="C122" s="283" t="s">
        <v>990</v>
      </c>
      <c r="D122" s="284"/>
      <c r="E122" s="284"/>
      <c r="F122" s="352"/>
      <c r="G122" s="352"/>
    </row>
    <row r="123" spans="1:7" ht="13.5" thickTop="1" x14ac:dyDescent="0.2">
      <c r="B123" s="141"/>
      <c r="C123" s="116"/>
      <c r="D123" s="116"/>
      <c r="E123" s="116"/>
      <c r="F123" s="116"/>
      <c r="G123" s="116"/>
    </row>
    <row r="124" spans="1:7" x14ac:dyDescent="0.2">
      <c r="B124" s="141"/>
      <c r="C124" s="116"/>
      <c r="D124" s="116"/>
      <c r="E124" s="116"/>
      <c r="F124" s="116"/>
      <c r="G124" s="116"/>
    </row>
    <row r="125" spans="1:7" x14ac:dyDescent="0.2">
      <c r="B125" s="141"/>
      <c r="C125" s="116"/>
      <c r="D125" s="116"/>
      <c r="E125" s="116"/>
      <c r="F125" s="116"/>
      <c r="G125" s="116"/>
    </row>
    <row r="126" spans="1:7" x14ac:dyDescent="0.2">
      <c r="B126" s="141"/>
      <c r="C126" s="116"/>
      <c r="D126" s="116"/>
      <c r="E126" s="116"/>
      <c r="F126" s="116"/>
      <c r="G126" s="116"/>
    </row>
    <row r="127" spans="1:7" x14ac:dyDescent="0.2">
      <c r="B127" s="141"/>
      <c r="C127" s="116"/>
      <c r="D127" s="116"/>
      <c r="E127" s="116"/>
      <c r="F127" s="116"/>
      <c r="G127" s="116"/>
    </row>
    <row r="128" spans="1:7" x14ac:dyDescent="0.2">
      <c r="B128" s="141"/>
      <c r="C128" s="116"/>
      <c r="D128" s="116"/>
      <c r="E128" s="116"/>
      <c r="F128" s="116"/>
      <c r="G128" s="116"/>
    </row>
    <row r="129" spans="2:7" x14ac:dyDescent="0.2">
      <c r="B129" s="141"/>
      <c r="C129" s="116"/>
      <c r="D129" s="116"/>
      <c r="E129" s="116"/>
      <c r="F129" s="116"/>
      <c r="G129" s="116"/>
    </row>
    <row r="130" spans="2:7" x14ac:dyDescent="0.2">
      <c r="B130" s="141"/>
      <c r="C130" s="116"/>
      <c r="D130" s="116"/>
      <c r="E130" s="116"/>
      <c r="F130" s="116"/>
      <c r="G130" s="116"/>
    </row>
    <row r="131" spans="2:7" x14ac:dyDescent="0.2">
      <c r="B131" s="141"/>
      <c r="C131" s="116"/>
      <c r="D131" s="116"/>
      <c r="E131" s="116"/>
      <c r="F131" s="116"/>
      <c r="G131" s="116"/>
    </row>
    <row r="132" spans="2:7" x14ac:dyDescent="0.2">
      <c r="B132" s="141"/>
      <c r="C132" s="116"/>
      <c r="D132" s="116"/>
      <c r="E132" s="116"/>
      <c r="F132" s="116"/>
      <c r="G132" s="116"/>
    </row>
    <row r="133" spans="2:7" x14ac:dyDescent="0.2">
      <c r="B133" s="141"/>
      <c r="C133" s="116"/>
      <c r="D133" s="116"/>
      <c r="E133" s="116"/>
      <c r="F133" s="116"/>
      <c r="G133" s="116"/>
    </row>
    <row r="134" spans="2:7" x14ac:dyDescent="0.2">
      <c r="B134" s="141"/>
      <c r="C134" s="116"/>
      <c r="D134" s="116"/>
      <c r="E134" s="116"/>
      <c r="F134" s="116"/>
      <c r="G134" s="116"/>
    </row>
    <row r="135" spans="2:7" x14ac:dyDescent="0.2">
      <c r="B135" s="141"/>
      <c r="C135" s="116"/>
      <c r="D135" s="116"/>
      <c r="E135" s="116"/>
      <c r="F135" s="116"/>
      <c r="G135" s="116"/>
    </row>
    <row r="136" spans="2:7" x14ac:dyDescent="0.2">
      <c r="B136" s="141"/>
      <c r="C136" s="116"/>
      <c r="D136" s="116"/>
      <c r="E136" s="116"/>
      <c r="F136" s="116"/>
      <c r="G136" s="116"/>
    </row>
    <row r="137" spans="2:7" x14ac:dyDescent="0.2">
      <c r="B137" s="141"/>
      <c r="C137" s="116"/>
      <c r="D137" s="116"/>
      <c r="E137" s="116"/>
      <c r="F137" s="116"/>
      <c r="G137" s="116"/>
    </row>
    <row r="138" spans="2:7" x14ac:dyDescent="0.2">
      <c r="B138" s="141"/>
      <c r="C138" s="116"/>
      <c r="D138" s="116"/>
      <c r="E138" s="116"/>
      <c r="F138" s="116"/>
      <c r="G138" s="116"/>
    </row>
    <row r="139" spans="2:7" x14ac:dyDescent="0.2">
      <c r="B139" s="141"/>
      <c r="C139" s="116"/>
      <c r="D139" s="116"/>
      <c r="E139" s="116"/>
      <c r="F139" s="116"/>
      <c r="G139" s="116"/>
    </row>
    <row r="140" spans="2:7" x14ac:dyDescent="0.2">
      <c r="B140" s="141"/>
      <c r="C140" s="116"/>
      <c r="D140" s="116"/>
      <c r="E140" s="116"/>
      <c r="F140" s="116"/>
      <c r="G140" s="116"/>
    </row>
    <row r="141" spans="2:7" x14ac:dyDescent="0.2">
      <c r="B141" s="141"/>
      <c r="C141" s="116"/>
      <c r="D141" s="116"/>
      <c r="E141" s="116"/>
      <c r="F141" s="116"/>
      <c r="G141" s="116"/>
    </row>
    <row r="142" spans="2:7" x14ac:dyDescent="0.2">
      <c r="B142" s="141"/>
      <c r="C142" s="116"/>
      <c r="D142" s="116"/>
      <c r="E142" s="116"/>
      <c r="F142" s="116"/>
      <c r="G142" s="116"/>
    </row>
    <row r="143" spans="2:7" x14ac:dyDescent="0.2">
      <c r="B143" s="141"/>
      <c r="C143" s="116"/>
      <c r="D143" s="116"/>
      <c r="E143" s="116"/>
      <c r="F143" s="116"/>
      <c r="G143" s="116"/>
    </row>
    <row r="144" spans="2:7" x14ac:dyDescent="0.2">
      <c r="B144" s="141"/>
      <c r="C144" s="116"/>
      <c r="D144" s="116"/>
      <c r="E144" s="116"/>
      <c r="F144" s="116"/>
      <c r="G144" s="116"/>
    </row>
    <row r="145" spans="2:7" x14ac:dyDescent="0.2">
      <c r="B145" s="141"/>
      <c r="C145" s="116"/>
      <c r="D145" s="116"/>
      <c r="E145" s="116"/>
      <c r="F145" s="116"/>
      <c r="G145" s="116"/>
    </row>
    <row r="146" spans="2:7" x14ac:dyDescent="0.2">
      <c r="B146" s="141"/>
      <c r="C146" s="116"/>
      <c r="D146" s="116"/>
      <c r="E146" s="116"/>
      <c r="F146" s="116"/>
      <c r="G146" s="116"/>
    </row>
    <row r="147" spans="2:7" x14ac:dyDescent="0.2">
      <c r="B147" s="141"/>
      <c r="C147" s="116"/>
      <c r="D147" s="116"/>
      <c r="E147" s="116"/>
      <c r="F147" s="116"/>
      <c r="G147" s="116"/>
    </row>
    <row r="148" spans="2:7" x14ac:dyDescent="0.2">
      <c r="B148" s="141"/>
      <c r="C148" s="116"/>
      <c r="D148" s="116"/>
      <c r="E148" s="116"/>
      <c r="F148" s="116"/>
      <c r="G148" s="116"/>
    </row>
    <row r="149" spans="2:7" x14ac:dyDescent="0.2">
      <c r="B149" s="141"/>
      <c r="C149" s="116"/>
      <c r="D149" s="116"/>
      <c r="E149" s="116"/>
      <c r="F149" s="116"/>
      <c r="G149" s="116"/>
    </row>
    <row r="150" spans="2:7" x14ac:dyDescent="0.2">
      <c r="B150" s="141"/>
      <c r="C150" s="116"/>
      <c r="D150" s="116"/>
      <c r="E150" s="116"/>
      <c r="F150" s="116"/>
      <c r="G150" s="116"/>
    </row>
    <row r="151" spans="2:7" x14ac:dyDescent="0.2">
      <c r="B151" s="141"/>
      <c r="C151" s="116"/>
      <c r="D151" s="116"/>
      <c r="E151" s="116"/>
      <c r="F151" s="116"/>
      <c r="G151" s="116"/>
    </row>
    <row r="152" spans="2:7" x14ac:dyDescent="0.2">
      <c r="B152" s="141"/>
      <c r="C152" s="116"/>
      <c r="D152" s="116"/>
      <c r="E152" s="116"/>
      <c r="F152" s="116"/>
      <c r="G152" s="116"/>
    </row>
    <row r="153" spans="2:7" x14ac:dyDescent="0.2">
      <c r="B153" s="141"/>
      <c r="C153" s="116"/>
      <c r="D153" s="116"/>
      <c r="E153" s="116"/>
      <c r="F153" s="116"/>
      <c r="G153" s="116"/>
    </row>
    <row r="154" spans="2:7" x14ac:dyDescent="0.2">
      <c r="B154" s="141"/>
      <c r="C154" s="116"/>
      <c r="D154" s="116"/>
      <c r="E154" s="116"/>
      <c r="F154" s="116"/>
      <c r="G154" s="116"/>
    </row>
    <row r="155" spans="2:7" x14ac:dyDescent="0.2">
      <c r="B155" s="141"/>
      <c r="C155" s="116"/>
      <c r="D155" s="116"/>
      <c r="E155" s="116"/>
      <c r="F155" s="116"/>
      <c r="G155" s="116"/>
    </row>
    <row r="156" spans="2:7" x14ac:dyDescent="0.2">
      <c r="B156" s="141"/>
      <c r="C156" s="116"/>
      <c r="D156" s="116"/>
      <c r="E156" s="116"/>
      <c r="F156" s="116"/>
      <c r="G156" s="116"/>
    </row>
    <row r="157" spans="2:7" x14ac:dyDescent="0.2">
      <c r="B157" s="141"/>
      <c r="C157" s="116"/>
      <c r="D157" s="116"/>
      <c r="E157" s="116"/>
      <c r="F157" s="116"/>
      <c r="G157" s="116"/>
    </row>
    <row r="158" spans="2:7" x14ac:dyDescent="0.2">
      <c r="B158" s="141"/>
      <c r="C158" s="116"/>
      <c r="D158" s="116"/>
      <c r="E158" s="116"/>
      <c r="F158" s="116"/>
      <c r="G158" s="116"/>
    </row>
    <row r="159" spans="2:7" x14ac:dyDescent="0.2">
      <c r="B159" s="141"/>
      <c r="C159" s="116"/>
      <c r="D159" s="116"/>
      <c r="E159" s="116"/>
      <c r="F159" s="116"/>
      <c r="G159" s="116"/>
    </row>
    <row r="160" spans="2:7" x14ac:dyDescent="0.2">
      <c r="B160" s="141"/>
      <c r="C160" s="116"/>
      <c r="D160" s="116"/>
      <c r="E160" s="116"/>
      <c r="F160" s="116"/>
      <c r="G160" s="116"/>
    </row>
    <row r="161" spans="2:7" x14ac:dyDescent="0.2">
      <c r="B161" s="141"/>
      <c r="C161" s="116"/>
      <c r="D161" s="116"/>
      <c r="E161" s="116"/>
      <c r="F161" s="116"/>
      <c r="G161" s="116"/>
    </row>
    <row r="162" spans="2:7" x14ac:dyDescent="0.2">
      <c r="B162" s="141"/>
      <c r="C162" s="116"/>
      <c r="D162" s="116"/>
      <c r="E162" s="116"/>
      <c r="F162" s="116"/>
      <c r="G162" s="116"/>
    </row>
    <row r="163" spans="2:7" x14ac:dyDescent="0.2">
      <c r="B163" s="141"/>
      <c r="C163" s="116"/>
      <c r="D163" s="116"/>
      <c r="E163" s="116"/>
      <c r="F163" s="116"/>
      <c r="G163" s="116"/>
    </row>
    <row r="164" spans="2:7" x14ac:dyDescent="0.2">
      <c r="B164" s="141"/>
      <c r="C164" s="116"/>
      <c r="D164" s="116"/>
      <c r="E164" s="116"/>
      <c r="F164" s="116"/>
      <c r="G164" s="116"/>
    </row>
    <row r="165" spans="2:7" x14ac:dyDescent="0.2">
      <c r="B165" s="141"/>
      <c r="C165" s="116"/>
      <c r="D165" s="116"/>
      <c r="E165" s="116"/>
      <c r="F165" s="116"/>
      <c r="G165" s="116"/>
    </row>
    <row r="166" spans="2:7" x14ac:dyDescent="0.2">
      <c r="B166" s="141"/>
      <c r="C166" s="116"/>
      <c r="D166" s="116"/>
      <c r="E166" s="116"/>
      <c r="F166" s="116"/>
      <c r="G166" s="116"/>
    </row>
    <row r="167" spans="2:7" x14ac:dyDescent="0.2">
      <c r="B167" s="141"/>
      <c r="C167" s="116"/>
      <c r="D167" s="116"/>
      <c r="E167" s="116"/>
      <c r="F167" s="116"/>
      <c r="G167" s="116"/>
    </row>
    <row r="168" spans="2:7" x14ac:dyDescent="0.2">
      <c r="B168" s="141"/>
      <c r="C168" s="116"/>
      <c r="D168" s="116"/>
      <c r="E168" s="116"/>
      <c r="F168" s="116"/>
      <c r="G168" s="116"/>
    </row>
    <row r="169" spans="2:7" x14ac:dyDescent="0.2">
      <c r="B169" s="141"/>
      <c r="C169" s="116"/>
      <c r="D169" s="116"/>
      <c r="E169" s="116"/>
      <c r="F169" s="116"/>
      <c r="G169" s="116"/>
    </row>
    <row r="170" spans="2:7" x14ac:dyDescent="0.2">
      <c r="B170" s="141"/>
      <c r="C170" s="116"/>
      <c r="D170" s="116"/>
      <c r="E170" s="116"/>
      <c r="F170" s="116"/>
      <c r="G170" s="116"/>
    </row>
    <row r="171" spans="2:7" x14ac:dyDescent="0.2">
      <c r="B171" s="141"/>
      <c r="C171" s="116"/>
      <c r="D171" s="116"/>
      <c r="E171" s="116"/>
      <c r="F171" s="116"/>
      <c r="G171" s="116"/>
    </row>
    <row r="172" spans="2:7" x14ac:dyDescent="0.2">
      <c r="B172" s="141"/>
      <c r="C172" s="116"/>
      <c r="D172" s="116"/>
      <c r="E172" s="116"/>
      <c r="F172" s="116"/>
      <c r="G172" s="116"/>
    </row>
    <row r="173" spans="2:7" x14ac:dyDescent="0.2">
      <c r="B173" s="141"/>
      <c r="C173" s="116"/>
      <c r="D173" s="116"/>
      <c r="E173" s="116"/>
      <c r="F173" s="116"/>
      <c r="G173" s="116"/>
    </row>
    <row r="174" spans="2:7" x14ac:dyDescent="0.2">
      <c r="B174" s="141"/>
      <c r="C174" s="116"/>
      <c r="D174" s="116"/>
      <c r="E174" s="116"/>
      <c r="F174" s="116"/>
      <c r="G174" s="116"/>
    </row>
    <row r="175" spans="2:7" x14ac:dyDescent="0.2">
      <c r="B175" s="141"/>
      <c r="C175" s="116"/>
      <c r="D175" s="116"/>
      <c r="E175" s="116"/>
      <c r="F175" s="116"/>
      <c r="G175" s="116"/>
    </row>
    <row r="176" spans="2:7" x14ac:dyDescent="0.2">
      <c r="B176" s="141"/>
      <c r="C176" s="116"/>
      <c r="D176" s="116"/>
      <c r="E176" s="116"/>
      <c r="F176" s="116"/>
      <c r="G176" s="116"/>
    </row>
    <row r="177" spans="2:7" x14ac:dyDescent="0.2">
      <c r="B177" s="141"/>
      <c r="C177" s="116"/>
      <c r="D177" s="116"/>
      <c r="E177" s="116"/>
      <c r="F177" s="116"/>
      <c r="G177" s="116"/>
    </row>
    <row r="178" spans="2:7" x14ac:dyDescent="0.2">
      <c r="B178" s="141"/>
      <c r="C178" s="116"/>
      <c r="D178" s="116"/>
      <c r="E178" s="116"/>
      <c r="F178" s="116"/>
      <c r="G178" s="116"/>
    </row>
    <row r="179" spans="2:7" x14ac:dyDescent="0.2">
      <c r="B179" s="141"/>
      <c r="C179" s="116"/>
      <c r="D179" s="116"/>
      <c r="E179" s="116"/>
      <c r="F179" s="116"/>
      <c r="G179" s="116"/>
    </row>
    <row r="180" spans="2:7" x14ac:dyDescent="0.2">
      <c r="B180" s="141"/>
      <c r="C180" s="116"/>
      <c r="D180" s="116"/>
      <c r="E180" s="116"/>
      <c r="F180" s="116"/>
      <c r="G180" s="116"/>
    </row>
  </sheetData>
  <mergeCells count="9">
    <mergeCell ref="C3:G3"/>
    <mergeCell ref="B1:G1"/>
    <mergeCell ref="C5:G5"/>
    <mergeCell ref="F122:G122"/>
    <mergeCell ref="C7:G7"/>
    <mergeCell ref="B9:G9"/>
    <mergeCell ref="B10:G10"/>
    <mergeCell ref="F96:G96"/>
    <mergeCell ref="B99:G99"/>
  </mergeCells>
  <pageMargins left="0.78749999999999998" right="0.39374999999999999" top="0.78749999999999998" bottom="0.59097222222222201" header="0.51180555555555496" footer="0.31527777777777799"/>
  <pageSetup paperSize="9" scale="97" orientation="portrait" r:id="rId1"/>
  <headerFooter>
    <oddHeader>&amp;LObnova gasilskega doma v Babičih&amp;CPOPIS DEL&amp;RMestna občina Koper</oddHeader>
    <oddFooter>&amp;L&amp;A&amp;R&amp;P</oddFooter>
  </headerFooter>
  <rowBreaks count="3" manualBreakCount="3">
    <brk id="34" max="16383" man="1"/>
    <brk id="55" max="16383" man="1"/>
    <brk id="9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Normal="100" zoomScaleSheetLayoutView="100" workbookViewId="0">
      <selection activeCell="D16" sqref="D16"/>
    </sheetView>
  </sheetViews>
  <sheetFormatPr defaultRowHeight="15" x14ac:dyDescent="0.25"/>
  <cols>
    <col min="1" max="1" width="6.7109375" customWidth="1"/>
    <col min="2" max="2" width="34.85546875" customWidth="1"/>
    <col min="4" max="4" width="29" customWidth="1"/>
  </cols>
  <sheetData>
    <row r="1" spans="1:4" x14ac:dyDescent="0.25">
      <c r="A1" s="348" t="s">
        <v>939</v>
      </c>
      <c r="B1" s="348"/>
      <c r="C1" s="348"/>
      <c r="D1" s="348"/>
    </row>
    <row r="2" spans="1:4" x14ac:dyDescent="0.25">
      <c r="A2" s="348"/>
      <c r="B2" s="348"/>
      <c r="C2" s="348"/>
      <c r="D2" s="348"/>
    </row>
    <row r="3" spans="1:4" x14ac:dyDescent="0.25">
      <c r="A3" s="348"/>
      <c r="B3" s="348"/>
      <c r="C3" s="348"/>
      <c r="D3" s="348"/>
    </row>
    <row r="4" spans="1:4" x14ac:dyDescent="0.2">
      <c r="A4" s="51"/>
      <c r="B4" s="52"/>
      <c r="C4" s="52"/>
      <c r="D4" s="52"/>
    </row>
    <row r="5" spans="1:4" x14ac:dyDescent="0.25">
      <c r="A5" s="56"/>
      <c r="B5" s="56"/>
      <c r="C5" s="36"/>
      <c r="D5" s="56"/>
    </row>
    <row r="6" spans="1:4" x14ac:dyDescent="0.25">
      <c r="A6" s="60" t="s">
        <v>18</v>
      </c>
      <c r="B6" s="286" t="s">
        <v>983</v>
      </c>
      <c r="C6" s="287"/>
      <c r="D6" s="61"/>
    </row>
    <row r="7" spans="1:4" x14ac:dyDescent="0.25">
      <c r="A7" s="133"/>
      <c r="B7" s="287"/>
      <c r="C7" s="287"/>
      <c r="D7" s="61"/>
    </row>
    <row r="8" spans="1:4" x14ac:dyDescent="0.25">
      <c r="A8" s="60" t="s">
        <v>20</v>
      </c>
      <c r="B8" s="286" t="s">
        <v>984</v>
      </c>
      <c r="C8" s="286"/>
      <c r="D8" s="61"/>
    </row>
    <row r="9" spans="1:4" s="73" customFormat="1" x14ac:dyDescent="0.25">
      <c r="A9" s="60"/>
      <c r="B9" s="286"/>
      <c r="C9" s="286"/>
      <c r="D9" s="61"/>
    </row>
    <row r="10" spans="1:4" s="73" customFormat="1" x14ac:dyDescent="0.25">
      <c r="A10" s="60" t="s">
        <v>22</v>
      </c>
      <c r="B10" s="286" t="s">
        <v>985</v>
      </c>
      <c r="C10" s="286"/>
      <c r="D10" s="61"/>
    </row>
    <row r="11" spans="1:4" s="73" customFormat="1" x14ac:dyDescent="0.25">
      <c r="A11" s="60"/>
      <c r="B11" s="286"/>
      <c r="C11" s="286"/>
      <c r="D11" s="61"/>
    </row>
    <row r="12" spans="1:4" s="73" customFormat="1" x14ac:dyDescent="0.25">
      <c r="A12" s="60" t="s">
        <v>436</v>
      </c>
      <c r="B12" s="286" t="s">
        <v>986</v>
      </c>
      <c r="C12" s="286"/>
      <c r="D12" s="61"/>
    </row>
    <row r="13" spans="1:4" s="73" customFormat="1" x14ac:dyDescent="0.25">
      <c r="A13" s="60"/>
      <c r="B13" s="286"/>
      <c r="C13" s="286"/>
      <c r="D13" s="61"/>
    </row>
    <row r="14" spans="1:4" ht="15.75" thickBot="1" x14ac:dyDescent="0.3">
      <c r="A14" s="60"/>
      <c r="B14" s="58"/>
      <c r="C14" s="59"/>
      <c r="D14" s="61"/>
    </row>
    <row r="15" spans="1:4" ht="19.5" thickBot="1" x14ac:dyDescent="0.35">
      <c r="A15" s="62" t="s">
        <v>23</v>
      </c>
      <c r="B15" s="63"/>
      <c r="C15" s="64"/>
      <c r="D15" s="65"/>
    </row>
    <row r="16" spans="1:4" x14ac:dyDescent="0.25">
      <c r="A16" s="73"/>
      <c r="B16" s="73"/>
      <c r="C16" s="73"/>
      <c r="D16" s="73"/>
    </row>
  </sheetData>
  <mergeCells count="1">
    <mergeCell ref="A1:D3"/>
  </mergeCells>
  <pageMargins left="0.78749999999999998" right="0.39374999999999999" top="0.78749999999999998" bottom="0.59097222222222201" header="0.51180555555555496" footer="0.31527777777777799"/>
  <pageSetup paperSize="9" orientation="portrait" r:id="rId1"/>
  <headerFooter>
    <oddHeader>&amp;LObnova gasilskega doma v Babičih&amp;CPOPIS DEL&amp;RMestna občina Koper</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7"/>
  <sheetViews>
    <sheetView view="pageBreakPreview" topLeftCell="A16" zoomScale="136" zoomScaleNormal="100" zoomScaleSheetLayoutView="136" workbookViewId="0">
      <selection activeCell="D16" sqref="D16"/>
    </sheetView>
  </sheetViews>
  <sheetFormatPr defaultColWidth="9" defaultRowHeight="12.75" x14ac:dyDescent="0.2"/>
  <cols>
    <col min="1" max="1" width="5.42578125" style="148" customWidth="1"/>
    <col min="2" max="2" width="35.85546875" style="149" customWidth="1"/>
    <col min="3" max="3" width="5.140625" style="150" customWidth="1"/>
    <col min="4" max="4" width="8.5703125" style="151" customWidth="1"/>
    <col min="5" max="5" width="13" style="152" customWidth="1"/>
    <col min="6" max="6" width="17.5703125" style="153" customWidth="1"/>
    <col min="7" max="7" width="14.28515625" style="154" customWidth="1"/>
    <col min="8" max="256" width="9" style="180"/>
    <col min="257" max="257" width="10.7109375" style="180" customWidth="1"/>
    <col min="258" max="258" width="32.140625" style="180" customWidth="1"/>
    <col min="259" max="259" width="7.42578125" style="180" customWidth="1"/>
    <col min="260" max="260" width="10.140625" style="180" customWidth="1"/>
    <col min="261" max="261" width="13" style="180" customWidth="1"/>
    <col min="262" max="262" width="17.5703125" style="180" customWidth="1"/>
    <col min="263" max="263" width="14.28515625" style="180" customWidth="1"/>
    <col min="264" max="512" width="9" style="180"/>
    <col min="513" max="513" width="10.7109375" style="180" customWidth="1"/>
    <col min="514" max="514" width="32.140625" style="180" customWidth="1"/>
    <col min="515" max="515" width="7.42578125" style="180" customWidth="1"/>
    <col min="516" max="516" width="10.140625" style="180" customWidth="1"/>
    <col min="517" max="517" width="13" style="180" customWidth="1"/>
    <col min="518" max="518" width="17.5703125" style="180" customWidth="1"/>
    <col min="519" max="519" width="14.28515625" style="180" customWidth="1"/>
    <col min="520" max="768" width="9" style="180"/>
    <col min="769" max="769" width="10.7109375" style="180" customWidth="1"/>
    <col min="770" max="770" width="32.140625" style="180" customWidth="1"/>
    <col min="771" max="771" width="7.42578125" style="180" customWidth="1"/>
    <col min="772" max="772" width="10.140625" style="180" customWidth="1"/>
    <col min="773" max="773" width="13" style="180" customWidth="1"/>
    <col min="774" max="774" width="17.5703125" style="180" customWidth="1"/>
    <col min="775" max="775" width="14.28515625" style="180" customWidth="1"/>
    <col min="776" max="1024" width="9" style="180"/>
    <col min="1025" max="1025" width="10.7109375" style="180" customWidth="1"/>
    <col min="1026" max="1026" width="32.140625" style="180" customWidth="1"/>
    <col min="1027" max="1027" width="7.42578125" style="180" customWidth="1"/>
    <col min="1028" max="1028" width="10.140625" style="180" customWidth="1"/>
    <col min="1029" max="1029" width="13" style="180" customWidth="1"/>
    <col min="1030" max="1030" width="17.5703125" style="180" customWidth="1"/>
    <col min="1031" max="1031" width="14.28515625" style="180" customWidth="1"/>
    <col min="1032" max="1280" width="9" style="180"/>
    <col min="1281" max="1281" width="10.7109375" style="180" customWidth="1"/>
    <col min="1282" max="1282" width="32.140625" style="180" customWidth="1"/>
    <col min="1283" max="1283" width="7.42578125" style="180" customWidth="1"/>
    <col min="1284" max="1284" width="10.140625" style="180" customWidth="1"/>
    <col min="1285" max="1285" width="13" style="180" customWidth="1"/>
    <col min="1286" max="1286" width="17.5703125" style="180" customWidth="1"/>
    <col min="1287" max="1287" width="14.28515625" style="180" customWidth="1"/>
    <col min="1288" max="1536" width="9" style="180"/>
    <col min="1537" max="1537" width="10.7109375" style="180" customWidth="1"/>
    <col min="1538" max="1538" width="32.140625" style="180" customWidth="1"/>
    <col min="1539" max="1539" width="7.42578125" style="180" customWidth="1"/>
    <col min="1540" max="1540" width="10.140625" style="180" customWidth="1"/>
    <col min="1541" max="1541" width="13" style="180" customWidth="1"/>
    <col min="1542" max="1542" width="17.5703125" style="180" customWidth="1"/>
    <col min="1543" max="1543" width="14.28515625" style="180" customWidth="1"/>
    <col min="1544" max="1792" width="9" style="180"/>
    <col min="1793" max="1793" width="10.7109375" style="180" customWidth="1"/>
    <col min="1794" max="1794" width="32.140625" style="180" customWidth="1"/>
    <col min="1795" max="1795" width="7.42578125" style="180" customWidth="1"/>
    <col min="1796" max="1796" width="10.140625" style="180" customWidth="1"/>
    <col min="1797" max="1797" width="13" style="180" customWidth="1"/>
    <col min="1798" max="1798" width="17.5703125" style="180" customWidth="1"/>
    <col min="1799" max="1799" width="14.28515625" style="180" customWidth="1"/>
    <col min="1800" max="2048" width="9" style="180"/>
    <col min="2049" max="2049" width="10.7109375" style="180" customWidth="1"/>
    <col min="2050" max="2050" width="32.140625" style="180" customWidth="1"/>
    <col min="2051" max="2051" width="7.42578125" style="180" customWidth="1"/>
    <col min="2052" max="2052" width="10.140625" style="180" customWidth="1"/>
    <col min="2053" max="2053" width="13" style="180" customWidth="1"/>
    <col min="2054" max="2054" width="17.5703125" style="180" customWidth="1"/>
    <col min="2055" max="2055" width="14.28515625" style="180" customWidth="1"/>
    <col min="2056" max="2304" width="9" style="180"/>
    <col min="2305" max="2305" width="10.7109375" style="180" customWidth="1"/>
    <col min="2306" max="2306" width="32.140625" style="180" customWidth="1"/>
    <col min="2307" max="2307" width="7.42578125" style="180" customWidth="1"/>
    <col min="2308" max="2308" width="10.140625" style="180" customWidth="1"/>
    <col min="2309" max="2309" width="13" style="180" customWidth="1"/>
    <col min="2310" max="2310" width="17.5703125" style="180" customWidth="1"/>
    <col min="2311" max="2311" width="14.28515625" style="180" customWidth="1"/>
    <col min="2312" max="2560" width="9" style="180"/>
    <col min="2561" max="2561" width="10.7109375" style="180" customWidth="1"/>
    <col min="2562" max="2562" width="32.140625" style="180" customWidth="1"/>
    <col min="2563" max="2563" width="7.42578125" style="180" customWidth="1"/>
    <col min="2564" max="2564" width="10.140625" style="180" customWidth="1"/>
    <col min="2565" max="2565" width="13" style="180" customWidth="1"/>
    <col min="2566" max="2566" width="17.5703125" style="180" customWidth="1"/>
    <col min="2567" max="2567" width="14.28515625" style="180" customWidth="1"/>
    <col min="2568" max="2816" width="9" style="180"/>
    <col min="2817" max="2817" width="10.7109375" style="180" customWidth="1"/>
    <col min="2818" max="2818" width="32.140625" style="180" customWidth="1"/>
    <col min="2819" max="2819" width="7.42578125" style="180" customWidth="1"/>
    <col min="2820" max="2820" width="10.140625" style="180" customWidth="1"/>
    <col min="2821" max="2821" width="13" style="180" customWidth="1"/>
    <col min="2822" max="2822" width="17.5703125" style="180" customWidth="1"/>
    <col min="2823" max="2823" width="14.28515625" style="180" customWidth="1"/>
    <col min="2824" max="3072" width="9" style="180"/>
    <col min="3073" max="3073" width="10.7109375" style="180" customWidth="1"/>
    <col min="3074" max="3074" width="32.140625" style="180" customWidth="1"/>
    <col min="3075" max="3075" width="7.42578125" style="180" customWidth="1"/>
    <col min="3076" max="3076" width="10.140625" style="180" customWidth="1"/>
    <col min="3077" max="3077" width="13" style="180" customWidth="1"/>
    <col min="3078" max="3078" width="17.5703125" style="180" customWidth="1"/>
    <col min="3079" max="3079" width="14.28515625" style="180" customWidth="1"/>
    <col min="3080" max="3328" width="9" style="180"/>
    <col min="3329" max="3329" width="10.7109375" style="180" customWidth="1"/>
    <col min="3330" max="3330" width="32.140625" style="180" customWidth="1"/>
    <col min="3331" max="3331" width="7.42578125" style="180" customWidth="1"/>
    <col min="3332" max="3332" width="10.140625" style="180" customWidth="1"/>
    <col min="3333" max="3333" width="13" style="180" customWidth="1"/>
    <col min="3334" max="3334" width="17.5703125" style="180" customWidth="1"/>
    <col min="3335" max="3335" width="14.28515625" style="180" customWidth="1"/>
    <col min="3336" max="3584" width="9" style="180"/>
    <col min="3585" max="3585" width="10.7109375" style="180" customWidth="1"/>
    <col min="3586" max="3586" width="32.140625" style="180" customWidth="1"/>
    <col min="3587" max="3587" width="7.42578125" style="180" customWidth="1"/>
    <col min="3588" max="3588" width="10.140625" style="180" customWidth="1"/>
    <col min="3589" max="3589" width="13" style="180" customWidth="1"/>
    <col min="3590" max="3590" width="17.5703125" style="180" customWidth="1"/>
    <col min="3591" max="3591" width="14.28515625" style="180" customWidth="1"/>
    <col min="3592" max="3840" width="9" style="180"/>
    <col min="3841" max="3841" width="10.7109375" style="180" customWidth="1"/>
    <col min="3842" max="3842" width="32.140625" style="180" customWidth="1"/>
    <col min="3843" max="3843" width="7.42578125" style="180" customWidth="1"/>
    <col min="3844" max="3844" width="10.140625" style="180" customWidth="1"/>
    <col min="3845" max="3845" width="13" style="180" customWidth="1"/>
    <col min="3846" max="3846" width="17.5703125" style="180" customWidth="1"/>
    <col min="3847" max="3847" width="14.28515625" style="180" customWidth="1"/>
    <col min="3848" max="4096" width="9" style="180"/>
    <col min="4097" max="4097" width="10.7109375" style="180" customWidth="1"/>
    <col min="4098" max="4098" width="32.140625" style="180" customWidth="1"/>
    <col min="4099" max="4099" width="7.42578125" style="180" customWidth="1"/>
    <col min="4100" max="4100" width="10.140625" style="180" customWidth="1"/>
    <col min="4101" max="4101" width="13" style="180" customWidth="1"/>
    <col min="4102" max="4102" width="17.5703125" style="180" customWidth="1"/>
    <col min="4103" max="4103" width="14.28515625" style="180" customWidth="1"/>
    <col min="4104" max="4352" width="9" style="180"/>
    <col min="4353" max="4353" width="10.7109375" style="180" customWidth="1"/>
    <col min="4354" max="4354" width="32.140625" style="180" customWidth="1"/>
    <col min="4355" max="4355" width="7.42578125" style="180" customWidth="1"/>
    <col min="4356" max="4356" width="10.140625" style="180" customWidth="1"/>
    <col min="4357" max="4357" width="13" style="180" customWidth="1"/>
    <col min="4358" max="4358" width="17.5703125" style="180" customWidth="1"/>
    <col min="4359" max="4359" width="14.28515625" style="180" customWidth="1"/>
    <col min="4360" max="4608" width="9" style="180"/>
    <col min="4609" max="4609" width="10.7109375" style="180" customWidth="1"/>
    <col min="4610" max="4610" width="32.140625" style="180" customWidth="1"/>
    <col min="4611" max="4611" width="7.42578125" style="180" customWidth="1"/>
    <col min="4612" max="4612" width="10.140625" style="180" customWidth="1"/>
    <col min="4613" max="4613" width="13" style="180" customWidth="1"/>
    <col min="4614" max="4614" width="17.5703125" style="180" customWidth="1"/>
    <col min="4615" max="4615" width="14.28515625" style="180" customWidth="1"/>
    <col min="4616" max="4864" width="9" style="180"/>
    <col min="4865" max="4865" width="10.7109375" style="180" customWidth="1"/>
    <col min="4866" max="4866" width="32.140625" style="180" customWidth="1"/>
    <col min="4867" max="4867" width="7.42578125" style="180" customWidth="1"/>
    <col min="4868" max="4868" width="10.140625" style="180" customWidth="1"/>
    <col min="4869" max="4869" width="13" style="180" customWidth="1"/>
    <col min="4870" max="4870" width="17.5703125" style="180" customWidth="1"/>
    <col min="4871" max="4871" width="14.28515625" style="180" customWidth="1"/>
    <col min="4872" max="5120" width="9" style="180"/>
    <col min="5121" max="5121" width="10.7109375" style="180" customWidth="1"/>
    <col min="5122" max="5122" width="32.140625" style="180" customWidth="1"/>
    <col min="5123" max="5123" width="7.42578125" style="180" customWidth="1"/>
    <col min="5124" max="5124" width="10.140625" style="180" customWidth="1"/>
    <col min="5125" max="5125" width="13" style="180" customWidth="1"/>
    <col min="5126" max="5126" width="17.5703125" style="180" customWidth="1"/>
    <col min="5127" max="5127" width="14.28515625" style="180" customWidth="1"/>
    <col min="5128" max="5376" width="9" style="180"/>
    <col min="5377" max="5377" width="10.7109375" style="180" customWidth="1"/>
    <col min="5378" max="5378" width="32.140625" style="180" customWidth="1"/>
    <col min="5379" max="5379" width="7.42578125" style="180" customWidth="1"/>
    <col min="5380" max="5380" width="10.140625" style="180" customWidth="1"/>
    <col min="5381" max="5381" width="13" style="180" customWidth="1"/>
    <col min="5382" max="5382" width="17.5703125" style="180" customWidth="1"/>
    <col min="5383" max="5383" width="14.28515625" style="180" customWidth="1"/>
    <col min="5384" max="5632" width="9" style="180"/>
    <col min="5633" max="5633" width="10.7109375" style="180" customWidth="1"/>
    <col min="5634" max="5634" width="32.140625" style="180" customWidth="1"/>
    <col min="5635" max="5635" width="7.42578125" style="180" customWidth="1"/>
    <col min="5636" max="5636" width="10.140625" style="180" customWidth="1"/>
    <col min="5637" max="5637" width="13" style="180" customWidth="1"/>
    <col min="5638" max="5638" width="17.5703125" style="180" customWidth="1"/>
    <col min="5639" max="5639" width="14.28515625" style="180" customWidth="1"/>
    <col min="5640" max="5888" width="9" style="180"/>
    <col min="5889" max="5889" width="10.7109375" style="180" customWidth="1"/>
    <col min="5890" max="5890" width="32.140625" style="180" customWidth="1"/>
    <col min="5891" max="5891" width="7.42578125" style="180" customWidth="1"/>
    <col min="5892" max="5892" width="10.140625" style="180" customWidth="1"/>
    <col min="5893" max="5893" width="13" style="180" customWidth="1"/>
    <col min="5894" max="5894" width="17.5703125" style="180" customWidth="1"/>
    <col min="5895" max="5895" width="14.28515625" style="180" customWidth="1"/>
    <col min="5896" max="6144" width="9" style="180"/>
    <col min="6145" max="6145" width="10.7109375" style="180" customWidth="1"/>
    <col min="6146" max="6146" width="32.140625" style="180" customWidth="1"/>
    <col min="6147" max="6147" width="7.42578125" style="180" customWidth="1"/>
    <col min="6148" max="6148" width="10.140625" style="180" customWidth="1"/>
    <col min="6149" max="6149" width="13" style="180" customWidth="1"/>
    <col min="6150" max="6150" width="17.5703125" style="180" customWidth="1"/>
    <col min="6151" max="6151" width="14.28515625" style="180" customWidth="1"/>
    <col min="6152" max="6400" width="9" style="180"/>
    <col min="6401" max="6401" width="10.7109375" style="180" customWidth="1"/>
    <col min="6402" max="6402" width="32.140625" style="180" customWidth="1"/>
    <col min="6403" max="6403" width="7.42578125" style="180" customWidth="1"/>
    <col min="6404" max="6404" width="10.140625" style="180" customWidth="1"/>
    <col min="6405" max="6405" width="13" style="180" customWidth="1"/>
    <col min="6406" max="6406" width="17.5703125" style="180" customWidth="1"/>
    <col min="6407" max="6407" width="14.28515625" style="180" customWidth="1"/>
    <col min="6408" max="6656" width="9" style="180"/>
    <col min="6657" max="6657" width="10.7109375" style="180" customWidth="1"/>
    <col min="6658" max="6658" width="32.140625" style="180" customWidth="1"/>
    <col min="6659" max="6659" width="7.42578125" style="180" customWidth="1"/>
    <col min="6660" max="6660" width="10.140625" style="180" customWidth="1"/>
    <col min="6661" max="6661" width="13" style="180" customWidth="1"/>
    <col min="6662" max="6662" width="17.5703125" style="180" customWidth="1"/>
    <col min="6663" max="6663" width="14.28515625" style="180" customWidth="1"/>
    <col min="6664" max="6912" width="9" style="180"/>
    <col min="6913" max="6913" width="10.7109375" style="180" customWidth="1"/>
    <col min="6914" max="6914" width="32.140625" style="180" customWidth="1"/>
    <col min="6915" max="6915" width="7.42578125" style="180" customWidth="1"/>
    <col min="6916" max="6916" width="10.140625" style="180" customWidth="1"/>
    <col min="6917" max="6917" width="13" style="180" customWidth="1"/>
    <col min="6918" max="6918" width="17.5703125" style="180" customWidth="1"/>
    <col min="6919" max="6919" width="14.28515625" style="180" customWidth="1"/>
    <col min="6920" max="7168" width="9" style="180"/>
    <col min="7169" max="7169" width="10.7109375" style="180" customWidth="1"/>
    <col min="7170" max="7170" width="32.140625" style="180" customWidth="1"/>
    <col min="7171" max="7171" width="7.42578125" style="180" customWidth="1"/>
    <col min="7172" max="7172" width="10.140625" style="180" customWidth="1"/>
    <col min="7173" max="7173" width="13" style="180" customWidth="1"/>
    <col min="7174" max="7174" width="17.5703125" style="180" customWidth="1"/>
    <col min="7175" max="7175" width="14.28515625" style="180" customWidth="1"/>
    <col min="7176" max="7424" width="9" style="180"/>
    <col min="7425" max="7425" width="10.7109375" style="180" customWidth="1"/>
    <col min="7426" max="7426" width="32.140625" style="180" customWidth="1"/>
    <col min="7427" max="7427" width="7.42578125" style="180" customWidth="1"/>
    <col min="7428" max="7428" width="10.140625" style="180" customWidth="1"/>
    <col min="7429" max="7429" width="13" style="180" customWidth="1"/>
    <col min="7430" max="7430" width="17.5703125" style="180" customWidth="1"/>
    <col min="7431" max="7431" width="14.28515625" style="180" customWidth="1"/>
    <col min="7432" max="7680" width="9" style="180"/>
    <col min="7681" max="7681" width="10.7109375" style="180" customWidth="1"/>
    <col min="7682" max="7682" width="32.140625" style="180" customWidth="1"/>
    <col min="7683" max="7683" width="7.42578125" style="180" customWidth="1"/>
    <col min="7684" max="7684" width="10.140625" style="180" customWidth="1"/>
    <col min="7685" max="7685" width="13" style="180" customWidth="1"/>
    <col min="7686" max="7686" width="17.5703125" style="180" customWidth="1"/>
    <col min="7687" max="7687" width="14.28515625" style="180" customWidth="1"/>
    <col min="7688" max="7936" width="9" style="180"/>
    <col min="7937" max="7937" width="10.7109375" style="180" customWidth="1"/>
    <col min="7938" max="7938" width="32.140625" style="180" customWidth="1"/>
    <col min="7939" max="7939" width="7.42578125" style="180" customWidth="1"/>
    <col min="7940" max="7940" width="10.140625" style="180" customWidth="1"/>
    <col min="7941" max="7941" width="13" style="180" customWidth="1"/>
    <col min="7942" max="7942" width="17.5703125" style="180" customWidth="1"/>
    <col min="7943" max="7943" width="14.28515625" style="180" customWidth="1"/>
    <col min="7944" max="8192" width="9" style="180"/>
    <col min="8193" max="8193" width="10.7109375" style="180" customWidth="1"/>
    <col min="8194" max="8194" width="32.140625" style="180" customWidth="1"/>
    <col min="8195" max="8195" width="7.42578125" style="180" customWidth="1"/>
    <col min="8196" max="8196" width="10.140625" style="180" customWidth="1"/>
    <col min="8197" max="8197" width="13" style="180" customWidth="1"/>
    <col min="8198" max="8198" width="17.5703125" style="180" customWidth="1"/>
    <col min="8199" max="8199" width="14.28515625" style="180" customWidth="1"/>
    <col min="8200" max="8448" width="9" style="180"/>
    <col min="8449" max="8449" width="10.7109375" style="180" customWidth="1"/>
    <col min="8450" max="8450" width="32.140625" style="180" customWidth="1"/>
    <col min="8451" max="8451" width="7.42578125" style="180" customWidth="1"/>
    <col min="8452" max="8452" width="10.140625" style="180" customWidth="1"/>
    <col min="8453" max="8453" width="13" style="180" customWidth="1"/>
    <col min="8454" max="8454" width="17.5703125" style="180" customWidth="1"/>
    <col min="8455" max="8455" width="14.28515625" style="180" customWidth="1"/>
    <col min="8456" max="8704" width="9" style="180"/>
    <col min="8705" max="8705" width="10.7109375" style="180" customWidth="1"/>
    <col min="8706" max="8706" width="32.140625" style="180" customWidth="1"/>
    <col min="8707" max="8707" width="7.42578125" style="180" customWidth="1"/>
    <col min="8708" max="8708" width="10.140625" style="180" customWidth="1"/>
    <col min="8709" max="8709" width="13" style="180" customWidth="1"/>
    <col min="8710" max="8710" width="17.5703125" style="180" customWidth="1"/>
    <col min="8711" max="8711" width="14.28515625" style="180" customWidth="1"/>
    <col min="8712" max="8960" width="9" style="180"/>
    <col min="8961" max="8961" width="10.7109375" style="180" customWidth="1"/>
    <col min="8962" max="8962" width="32.140625" style="180" customWidth="1"/>
    <col min="8963" max="8963" width="7.42578125" style="180" customWidth="1"/>
    <col min="8964" max="8964" width="10.140625" style="180" customWidth="1"/>
    <col min="8965" max="8965" width="13" style="180" customWidth="1"/>
    <col min="8966" max="8966" width="17.5703125" style="180" customWidth="1"/>
    <col min="8967" max="8967" width="14.28515625" style="180" customWidth="1"/>
    <col min="8968" max="9216" width="9" style="180"/>
    <col min="9217" max="9217" width="10.7109375" style="180" customWidth="1"/>
    <col min="9218" max="9218" width="32.140625" style="180" customWidth="1"/>
    <col min="9219" max="9219" width="7.42578125" style="180" customWidth="1"/>
    <col min="9220" max="9220" width="10.140625" style="180" customWidth="1"/>
    <col min="9221" max="9221" width="13" style="180" customWidth="1"/>
    <col min="9222" max="9222" width="17.5703125" style="180" customWidth="1"/>
    <col min="9223" max="9223" width="14.28515625" style="180" customWidth="1"/>
    <col min="9224" max="9472" width="9" style="180"/>
    <col min="9473" max="9473" width="10.7109375" style="180" customWidth="1"/>
    <col min="9474" max="9474" width="32.140625" style="180" customWidth="1"/>
    <col min="9475" max="9475" width="7.42578125" style="180" customWidth="1"/>
    <col min="9476" max="9476" width="10.140625" style="180" customWidth="1"/>
    <col min="9477" max="9477" width="13" style="180" customWidth="1"/>
    <col min="9478" max="9478" width="17.5703125" style="180" customWidth="1"/>
    <col min="9479" max="9479" width="14.28515625" style="180" customWidth="1"/>
    <col min="9480" max="9728" width="9" style="180"/>
    <col min="9729" max="9729" width="10.7109375" style="180" customWidth="1"/>
    <col min="9730" max="9730" width="32.140625" style="180" customWidth="1"/>
    <col min="9731" max="9731" width="7.42578125" style="180" customWidth="1"/>
    <col min="9732" max="9732" width="10.140625" style="180" customWidth="1"/>
    <col min="9733" max="9733" width="13" style="180" customWidth="1"/>
    <col min="9734" max="9734" width="17.5703125" style="180" customWidth="1"/>
    <col min="9735" max="9735" width="14.28515625" style="180" customWidth="1"/>
    <col min="9736" max="9984" width="9" style="180"/>
    <col min="9985" max="9985" width="10.7109375" style="180" customWidth="1"/>
    <col min="9986" max="9986" width="32.140625" style="180" customWidth="1"/>
    <col min="9987" max="9987" width="7.42578125" style="180" customWidth="1"/>
    <col min="9988" max="9988" width="10.140625" style="180" customWidth="1"/>
    <col min="9989" max="9989" width="13" style="180" customWidth="1"/>
    <col min="9990" max="9990" width="17.5703125" style="180" customWidth="1"/>
    <col min="9991" max="9991" width="14.28515625" style="180" customWidth="1"/>
    <col min="9992" max="10240" width="9" style="180"/>
    <col min="10241" max="10241" width="10.7109375" style="180" customWidth="1"/>
    <col min="10242" max="10242" width="32.140625" style="180" customWidth="1"/>
    <col min="10243" max="10243" width="7.42578125" style="180" customWidth="1"/>
    <col min="10244" max="10244" width="10.140625" style="180" customWidth="1"/>
    <col min="10245" max="10245" width="13" style="180" customWidth="1"/>
    <col min="10246" max="10246" width="17.5703125" style="180" customWidth="1"/>
    <col min="10247" max="10247" width="14.28515625" style="180" customWidth="1"/>
    <col min="10248" max="10496" width="9" style="180"/>
    <col min="10497" max="10497" width="10.7109375" style="180" customWidth="1"/>
    <col min="10498" max="10498" width="32.140625" style="180" customWidth="1"/>
    <col min="10499" max="10499" width="7.42578125" style="180" customWidth="1"/>
    <col min="10500" max="10500" width="10.140625" style="180" customWidth="1"/>
    <col min="10501" max="10501" width="13" style="180" customWidth="1"/>
    <col min="10502" max="10502" width="17.5703125" style="180" customWidth="1"/>
    <col min="10503" max="10503" width="14.28515625" style="180" customWidth="1"/>
    <col min="10504" max="10752" width="9" style="180"/>
    <col min="10753" max="10753" width="10.7109375" style="180" customWidth="1"/>
    <col min="10754" max="10754" width="32.140625" style="180" customWidth="1"/>
    <col min="10755" max="10755" width="7.42578125" style="180" customWidth="1"/>
    <col min="10756" max="10756" width="10.140625" style="180" customWidth="1"/>
    <col min="10757" max="10757" width="13" style="180" customWidth="1"/>
    <col min="10758" max="10758" width="17.5703125" style="180" customWidth="1"/>
    <col min="10759" max="10759" width="14.28515625" style="180" customWidth="1"/>
    <col min="10760" max="11008" width="9" style="180"/>
    <col min="11009" max="11009" width="10.7109375" style="180" customWidth="1"/>
    <col min="11010" max="11010" width="32.140625" style="180" customWidth="1"/>
    <col min="11011" max="11011" width="7.42578125" style="180" customWidth="1"/>
    <col min="11012" max="11012" width="10.140625" style="180" customWidth="1"/>
    <col min="11013" max="11013" width="13" style="180" customWidth="1"/>
    <col min="11014" max="11014" width="17.5703125" style="180" customWidth="1"/>
    <col min="11015" max="11015" width="14.28515625" style="180" customWidth="1"/>
    <col min="11016" max="11264" width="9" style="180"/>
    <col min="11265" max="11265" width="10.7109375" style="180" customWidth="1"/>
    <col min="11266" max="11266" width="32.140625" style="180" customWidth="1"/>
    <col min="11267" max="11267" width="7.42578125" style="180" customWidth="1"/>
    <col min="11268" max="11268" width="10.140625" style="180" customWidth="1"/>
    <col min="11269" max="11269" width="13" style="180" customWidth="1"/>
    <col min="11270" max="11270" width="17.5703125" style="180" customWidth="1"/>
    <col min="11271" max="11271" width="14.28515625" style="180" customWidth="1"/>
    <col min="11272" max="11520" width="9" style="180"/>
    <col min="11521" max="11521" width="10.7109375" style="180" customWidth="1"/>
    <col min="11522" max="11522" width="32.140625" style="180" customWidth="1"/>
    <col min="11523" max="11523" width="7.42578125" style="180" customWidth="1"/>
    <col min="11524" max="11524" width="10.140625" style="180" customWidth="1"/>
    <col min="11525" max="11525" width="13" style="180" customWidth="1"/>
    <col min="11526" max="11526" width="17.5703125" style="180" customWidth="1"/>
    <col min="11527" max="11527" width="14.28515625" style="180" customWidth="1"/>
    <col min="11528" max="11776" width="9" style="180"/>
    <col min="11777" max="11777" width="10.7109375" style="180" customWidth="1"/>
    <col min="11778" max="11778" width="32.140625" style="180" customWidth="1"/>
    <col min="11779" max="11779" width="7.42578125" style="180" customWidth="1"/>
    <col min="11780" max="11780" width="10.140625" style="180" customWidth="1"/>
    <col min="11781" max="11781" width="13" style="180" customWidth="1"/>
    <col min="11782" max="11782" width="17.5703125" style="180" customWidth="1"/>
    <col min="11783" max="11783" width="14.28515625" style="180" customWidth="1"/>
    <col min="11784" max="12032" width="9" style="180"/>
    <col min="12033" max="12033" width="10.7109375" style="180" customWidth="1"/>
    <col min="12034" max="12034" width="32.140625" style="180" customWidth="1"/>
    <col min="12035" max="12035" width="7.42578125" style="180" customWidth="1"/>
    <col min="12036" max="12036" width="10.140625" style="180" customWidth="1"/>
    <col min="12037" max="12037" width="13" style="180" customWidth="1"/>
    <col min="12038" max="12038" width="17.5703125" style="180" customWidth="1"/>
    <col min="12039" max="12039" width="14.28515625" style="180" customWidth="1"/>
    <col min="12040" max="12288" width="9" style="180"/>
    <col min="12289" max="12289" width="10.7109375" style="180" customWidth="1"/>
    <col min="12290" max="12290" width="32.140625" style="180" customWidth="1"/>
    <col min="12291" max="12291" width="7.42578125" style="180" customWidth="1"/>
    <col min="12292" max="12292" width="10.140625" style="180" customWidth="1"/>
    <col min="12293" max="12293" width="13" style="180" customWidth="1"/>
    <col min="12294" max="12294" width="17.5703125" style="180" customWidth="1"/>
    <col min="12295" max="12295" width="14.28515625" style="180" customWidth="1"/>
    <col min="12296" max="12544" width="9" style="180"/>
    <col min="12545" max="12545" width="10.7109375" style="180" customWidth="1"/>
    <col min="12546" max="12546" width="32.140625" style="180" customWidth="1"/>
    <col min="12547" max="12547" width="7.42578125" style="180" customWidth="1"/>
    <col min="12548" max="12548" width="10.140625" style="180" customWidth="1"/>
    <col min="12549" max="12549" width="13" style="180" customWidth="1"/>
    <col min="12550" max="12550" width="17.5703125" style="180" customWidth="1"/>
    <col min="12551" max="12551" width="14.28515625" style="180" customWidth="1"/>
    <col min="12552" max="12800" width="9" style="180"/>
    <col min="12801" max="12801" width="10.7109375" style="180" customWidth="1"/>
    <col min="12802" max="12802" width="32.140625" style="180" customWidth="1"/>
    <col min="12803" max="12803" width="7.42578125" style="180" customWidth="1"/>
    <col min="12804" max="12804" width="10.140625" style="180" customWidth="1"/>
    <col min="12805" max="12805" width="13" style="180" customWidth="1"/>
    <col min="12806" max="12806" width="17.5703125" style="180" customWidth="1"/>
    <col min="12807" max="12807" width="14.28515625" style="180" customWidth="1"/>
    <col min="12808" max="13056" width="9" style="180"/>
    <col min="13057" max="13057" width="10.7109375" style="180" customWidth="1"/>
    <col min="13058" max="13058" width="32.140625" style="180" customWidth="1"/>
    <col min="13059" max="13059" width="7.42578125" style="180" customWidth="1"/>
    <col min="13060" max="13060" width="10.140625" style="180" customWidth="1"/>
    <col min="13061" max="13061" width="13" style="180" customWidth="1"/>
    <col min="13062" max="13062" width="17.5703125" style="180" customWidth="1"/>
    <col min="13063" max="13063" width="14.28515625" style="180" customWidth="1"/>
    <col min="13064" max="13312" width="9" style="180"/>
    <col min="13313" max="13313" width="10.7109375" style="180" customWidth="1"/>
    <col min="13314" max="13314" width="32.140625" style="180" customWidth="1"/>
    <col min="13315" max="13315" width="7.42578125" style="180" customWidth="1"/>
    <col min="13316" max="13316" width="10.140625" style="180" customWidth="1"/>
    <col min="13317" max="13317" width="13" style="180" customWidth="1"/>
    <col min="13318" max="13318" width="17.5703125" style="180" customWidth="1"/>
    <col min="13319" max="13319" width="14.28515625" style="180" customWidth="1"/>
    <col min="13320" max="13568" width="9" style="180"/>
    <col min="13569" max="13569" width="10.7109375" style="180" customWidth="1"/>
    <col min="13570" max="13570" width="32.140625" style="180" customWidth="1"/>
    <col min="13571" max="13571" width="7.42578125" style="180" customWidth="1"/>
    <col min="13572" max="13572" width="10.140625" style="180" customWidth="1"/>
    <col min="13573" max="13573" width="13" style="180" customWidth="1"/>
    <col min="13574" max="13574" width="17.5703125" style="180" customWidth="1"/>
    <col min="13575" max="13575" width="14.28515625" style="180" customWidth="1"/>
    <col min="13576" max="13824" width="9" style="180"/>
    <col min="13825" max="13825" width="10.7109375" style="180" customWidth="1"/>
    <col min="13826" max="13826" width="32.140625" style="180" customWidth="1"/>
    <col min="13827" max="13827" width="7.42578125" style="180" customWidth="1"/>
    <col min="13828" max="13828" width="10.140625" style="180" customWidth="1"/>
    <col min="13829" max="13829" width="13" style="180" customWidth="1"/>
    <col min="13830" max="13830" width="17.5703125" style="180" customWidth="1"/>
    <col min="13831" max="13831" width="14.28515625" style="180" customWidth="1"/>
    <col min="13832" max="14080" width="9" style="180"/>
    <col min="14081" max="14081" width="10.7109375" style="180" customWidth="1"/>
    <col min="14082" max="14082" width="32.140625" style="180" customWidth="1"/>
    <col min="14083" max="14083" width="7.42578125" style="180" customWidth="1"/>
    <col min="14084" max="14084" width="10.140625" style="180" customWidth="1"/>
    <col min="14085" max="14085" width="13" style="180" customWidth="1"/>
    <col min="14086" max="14086" width="17.5703125" style="180" customWidth="1"/>
    <col min="14087" max="14087" width="14.28515625" style="180" customWidth="1"/>
    <col min="14088" max="14336" width="9" style="180"/>
    <col min="14337" max="14337" width="10.7109375" style="180" customWidth="1"/>
    <col min="14338" max="14338" width="32.140625" style="180" customWidth="1"/>
    <col min="14339" max="14339" width="7.42578125" style="180" customWidth="1"/>
    <col min="14340" max="14340" width="10.140625" style="180" customWidth="1"/>
    <col min="14341" max="14341" width="13" style="180" customWidth="1"/>
    <col min="14342" max="14342" width="17.5703125" style="180" customWidth="1"/>
    <col min="14343" max="14343" width="14.28515625" style="180" customWidth="1"/>
    <col min="14344" max="14592" width="9" style="180"/>
    <col min="14593" max="14593" width="10.7109375" style="180" customWidth="1"/>
    <col min="14594" max="14594" width="32.140625" style="180" customWidth="1"/>
    <col min="14595" max="14595" width="7.42578125" style="180" customWidth="1"/>
    <col min="14596" max="14596" width="10.140625" style="180" customWidth="1"/>
    <col min="14597" max="14597" width="13" style="180" customWidth="1"/>
    <col min="14598" max="14598" width="17.5703125" style="180" customWidth="1"/>
    <col min="14599" max="14599" width="14.28515625" style="180" customWidth="1"/>
    <col min="14600" max="14848" width="9" style="180"/>
    <col min="14849" max="14849" width="10.7109375" style="180" customWidth="1"/>
    <col min="14850" max="14850" width="32.140625" style="180" customWidth="1"/>
    <col min="14851" max="14851" width="7.42578125" style="180" customWidth="1"/>
    <col min="14852" max="14852" width="10.140625" style="180" customWidth="1"/>
    <col min="14853" max="14853" width="13" style="180" customWidth="1"/>
    <col min="14854" max="14854" width="17.5703125" style="180" customWidth="1"/>
    <col min="14855" max="14855" width="14.28515625" style="180" customWidth="1"/>
    <col min="14856" max="15104" width="9" style="180"/>
    <col min="15105" max="15105" width="10.7109375" style="180" customWidth="1"/>
    <col min="15106" max="15106" width="32.140625" style="180" customWidth="1"/>
    <col min="15107" max="15107" width="7.42578125" style="180" customWidth="1"/>
    <col min="15108" max="15108" width="10.140625" style="180" customWidth="1"/>
    <col min="15109" max="15109" width="13" style="180" customWidth="1"/>
    <col min="15110" max="15110" width="17.5703125" style="180" customWidth="1"/>
    <col min="15111" max="15111" width="14.28515625" style="180" customWidth="1"/>
    <col min="15112" max="15360" width="9" style="180"/>
    <col min="15361" max="15361" width="10.7109375" style="180" customWidth="1"/>
    <col min="15362" max="15362" width="32.140625" style="180" customWidth="1"/>
    <col min="15363" max="15363" width="7.42578125" style="180" customWidth="1"/>
    <col min="15364" max="15364" width="10.140625" style="180" customWidth="1"/>
    <col min="15365" max="15365" width="13" style="180" customWidth="1"/>
    <col min="15366" max="15366" width="17.5703125" style="180" customWidth="1"/>
    <col min="15367" max="15367" width="14.28515625" style="180" customWidth="1"/>
    <col min="15368" max="15616" width="9" style="180"/>
    <col min="15617" max="15617" width="10.7109375" style="180" customWidth="1"/>
    <col min="15618" max="15618" width="32.140625" style="180" customWidth="1"/>
    <col min="15619" max="15619" width="7.42578125" style="180" customWidth="1"/>
    <col min="15620" max="15620" width="10.140625" style="180" customWidth="1"/>
    <col min="15621" max="15621" width="13" style="180" customWidth="1"/>
    <col min="15622" max="15622" width="17.5703125" style="180" customWidth="1"/>
    <col min="15623" max="15623" width="14.28515625" style="180" customWidth="1"/>
    <col min="15624" max="15872" width="9" style="180"/>
    <col min="15873" max="15873" width="10.7109375" style="180" customWidth="1"/>
    <col min="15874" max="15874" width="32.140625" style="180" customWidth="1"/>
    <col min="15875" max="15875" width="7.42578125" style="180" customWidth="1"/>
    <col min="15876" max="15876" width="10.140625" style="180" customWidth="1"/>
    <col min="15877" max="15877" width="13" style="180" customWidth="1"/>
    <col min="15878" max="15878" width="17.5703125" style="180" customWidth="1"/>
    <col min="15879" max="15879" width="14.28515625" style="180" customWidth="1"/>
    <col min="15880" max="16128" width="9" style="180"/>
    <col min="16129" max="16129" width="10.7109375" style="180" customWidth="1"/>
    <col min="16130" max="16130" width="32.140625" style="180" customWidth="1"/>
    <col min="16131" max="16131" width="7.42578125" style="180" customWidth="1"/>
    <col min="16132" max="16132" width="10.140625" style="180" customWidth="1"/>
    <col min="16133" max="16133" width="13" style="180" customWidth="1"/>
    <col min="16134" max="16134" width="17.5703125" style="180" customWidth="1"/>
    <col min="16135" max="16135" width="14.28515625" style="180" customWidth="1"/>
    <col min="16136" max="16384" width="9" style="180"/>
  </cols>
  <sheetData>
    <row r="1" spans="1:6" s="154" customFormat="1" ht="102.75" customHeight="1" thickBot="1" x14ac:dyDescent="0.25">
      <c r="A1" s="336" t="s">
        <v>992</v>
      </c>
      <c r="B1" s="337" t="s">
        <v>993</v>
      </c>
      <c r="C1" s="150"/>
      <c r="D1" s="151"/>
      <c r="E1" s="152"/>
      <c r="F1" s="153"/>
    </row>
    <row r="2" spans="1:6" s="154" customFormat="1" x14ac:dyDescent="0.2">
      <c r="A2" s="148"/>
      <c r="B2" s="149" t="s">
        <v>547</v>
      </c>
      <c r="C2" s="150" t="s">
        <v>28</v>
      </c>
      <c r="D2" s="151" t="s">
        <v>29</v>
      </c>
      <c r="E2" s="152" t="s">
        <v>30</v>
      </c>
      <c r="F2" s="153" t="s">
        <v>548</v>
      </c>
    </row>
    <row r="3" spans="1:6" s="154" customFormat="1" x14ac:dyDescent="0.2">
      <c r="A3" s="148"/>
      <c r="B3" s="149"/>
      <c r="C3" s="150"/>
      <c r="D3" s="151"/>
      <c r="E3" s="152"/>
      <c r="F3" s="153"/>
    </row>
    <row r="4" spans="1:6" s="154" customFormat="1" x14ac:dyDescent="0.2">
      <c r="A4" s="148">
        <v>1</v>
      </c>
      <c r="B4" s="288" t="s">
        <v>549</v>
      </c>
      <c r="C4" s="150"/>
      <c r="D4" s="151"/>
      <c r="E4" s="152"/>
      <c r="F4" s="153"/>
    </row>
    <row r="5" spans="1:6" s="154" customFormat="1" ht="18" customHeight="1" x14ac:dyDescent="0.2">
      <c r="A5" s="148"/>
      <c r="B5" s="354" t="s">
        <v>947</v>
      </c>
      <c r="C5" s="354"/>
      <c r="D5" s="354"/>
      <c r="E5" s="354"/>
      <c r="F5" s="354"/>
    </row>
    <row r="6" spans="1:6" s="154" customFormat="1" ht="10.5" customHeight="1" x14ac:dyDescent="0.2">
      <c r="A6" s="148"/>
      <c r="B6" s="289"/>
      <c r="C6" s="289"/>
      <c r="D6" s="289"/>
      <c r="E6" s="289"/>
      <c r="F6" s="289"/>
    </row>
    <row r="7" spans="1:6" s="154" customFormat="1" ht="38.25" x14ac:dyDescent="0.2">
      <c r="A7" s="148" t="s">
        <v>550</v>
      </c>
      <c r="B7" s="149" t="s">
        <v>551</v>
      </c>
      <c r="C7" s="150" t="s">
        <v>552</v>
      </c>
      <c r="D7" s="151">
        <v>1</v>
      </c>
      <c r="E7" s="155"/>
      <c r="F7" s="156"/>
    </row>
    <row r="8" spans="1:6" s="154" customFormat="1" ht="11.25" customHeight="1" x14ac:dyDescent="0.2">
      <c r="A8" s="148"/>
      <c r="B8" s="149"/>
      <c r="C8" s="150"/>
      <c r="D8" s="151"/>
      <c r="E8" s="157"/>
      <c r="F8" s="158"/>
    </row>
    <row r="9" spans="1:6" s="154" customFormat="1" ht="38.25" x14ac:dyDescent="0.2">
      <c r="A9" s="159" t="s">
        <v>553</v>
      </c>
      <c r="B9" s="149" t="s">
        <v>554</v>
      </c>
      <c r="C9" s="150" t="s">
        <v>38</v>
      </c>
      <c r="D9" s="151">
        <v>1</v>
      </c>
      <c r="E9" s="157"/>
      <c r="F9" s="156"/>
    </row>
    <row r="10" spans="1:6" s="154" customFormat="1" ht="11.25" customHeight="1" x14ac:dyDescent="0.2">
      <c r="A10" s="148"/>
      <c r="B10" s="149"/>
      <c r="C10" s="150"/>
      <c r="D10" s="151"/>
      <c r="E10" s="157"/>
      <c r="F10" s="158"/>
    </row>
    <row r="11" spans="1:6" s="154" customFormat="1" ht="80.45" customHeight="1" x14ac:dyDescent="0.2">
      <c r="A11" s="148" t="s">
        <v>555</v>
      </c>
      <c r="B11" s="149" t="s">
        <v>556</v>
      </c>
      <c r="C11" s="150" t="s">
        <v>229</v>
      </c>
      <c r="D11" s="160">
        <v>12</v>
      </c>
      <c r="E11" s="155"/>
      <c r="F11" s="156"/>
    </row>
    <row r="12" spans="1:6" s="154" customFormat="1" ht="9" customHeight="1" x14ac:dyDescent="0.2">
      <c r="A12" s="148"/>
      <c r="B12" s="149"/>
      <c r="C12" s="150"/>
      <c r="D12" s="151"/>
      <c r="E12" s="155"/>
      <c r="F12" s="161"/>
    </row>
    <row r="13" spans="1:6" s="154" customFormat="1" x14ac:dyDescent="0.2">
      <c r="A13" s="148" t="s">
        <v>557</v>
      </c>
      <c r="B13" s="149" t="s">
        <v>558</v>
      </c>
      <c r="C13" s="150" t="s">
        <v>229</v>
      </c>
      <c r="D13" s="151">
        <v>24</v>
      </c>
      <c r="E13" s="155"/>
      <c r="F13" s="156"/>
    </row>
    <row r="14" spans="1:6" s="154" customFormat="1" ht="8.25" customHeight="1" x14ac:dyDescent="0.2">
      <c r="A14" s="148"/>
      <c r="B14" s="149"/>
      <c r="C14" s="150"/>
      <c r="D14" s="151"/>
      <c r="E14" s="157"/>
      <c r="F14" s="158"/>
    </row>
    <row r="15" spans="1:6" s="154" customFormat="1" x14ac:dyDescent="0.2">
      <c r="A15" s="148" t="s">
        <v>559</v>
      </c>
      <c r="B15" s="149" t="s">
        <v>560</v>
      </c>
      <c r="C15" s="150" t="s">
        <v>229</v>
      </c>
      <c r="D15" s="151">
        <v>18</v>
      </c>
      <c r="E15" s="155"/>
      <c r="F15" s="156"/>
    </row>
    <row r="16" spans="1:6" s="154" customFormat="1" x14ac:dyDescent="0.2">
      <c r="A16" s="148"/>
      <c r="B16" s="149"/>
      <c r="C16" s="150"/>
      <c r="D16" s="151"/>
      <c r="E16" s="157"/>
      <c r="F16" s="158"/>
    </row>
    <row r="17" spans="1:7" s="154" customFormat="1" ht="63.75" x14ac:dyDescent="0.2">
      <c r="A17" s="148" t="s">
        <v>561</v>
      </c>
      <c r="B17" s="162" t="s">
        <v>562</v>
      </c>
      <c r="C17" s="150" t="s">
        <v>229</v>
      </c>
      <c r="D17" s="151">
        <v>6</v>
      </c>
      <c r="E17" s="155"/>
      <c r="F17" s="156"/>
    </row>
    <row r="18" spans="1:7" s="154" customFormat="1" x14ac:dyDescent="0.2">
      <c r="A18" s="148"/>
      <c r="B18" s="162"/>
      <c r="C18" s="150"/>
      <c r="D18" s="151"/>
      <c r="E18" s="155"/>
      <c r="F18" s="161"/>
    </row>
    <row r="19" spans="1:7" s="163" customFormat="1" x14ac:dyDescent="0.2">
      <c r="A19" s="148" t="s">
        <v>563</v>
      </c>
      <c r="B19" s="149" t="s">
        <v>558</v>
      </c>
      <c r="C19" s="150" t="s">
        <v>229</v>
      </c>
      <c r="D19" s="151">
        <v>6</v>
      </c>
      <c r="E19" s="155"/>
      <c r="F19" s="156"/>
      <c r="G19" s="154"/>
    </row>
    <row r="20" spans="1:7" s="163" customFormat="1" x14ac:dyDescent="0.2">
      <c r="A20" s="148"/>
      <c r="B20" s="149"/>
      <c r="C20" s="150"/>
      <c r="D20" s="151"/>
      <c r="E20" s="157"/>
      <c r="F20" s="158"/>
      <c r="G20" s="154"/>
    </row>
    <row r="21" spans="1:7" s="154" customFormat="1" ht="89.25" x14ac:dyDescent="0.2">
      <c r="A21" s="164" t="s">
        <v>564</v>
      </c>
      <c r="B21" s="165" t="s">
        <v>565</v>
      </c>
      <c r="C21" s="166" t="s">
        <v>229</v>
      </c>
      <c r="D21" s="167">
        <v>12</v>
      </c>
      <c r="E21" s="168"/>
      <c r="F21" s="169"/>
      <c r="G21" s="163"/>
    </row>
    <row r="22" spans="1:7" s="154" customFormat="1" x14ac:dyDescent="0.2">
      <c r="A22" s="164"/>
      <c r="B22" s="165"/>
      <c r="C22" s="166"/>
      <c r="D22" s="170"/>
      <c r="E22" s="171"/>
      <c r="F22" s="172"/>
      <c r="G22" s="163"/>
    </row>
    <row r="23" spans="1:7" s="163" customFormat="1" ht="25.5" x14ac:dyDescent="0.2">
      <c r="A23" s="164" t="s">
        <v>566</v>
      </c>
      <c r="B23" s="165" t="s">
        <v>567</v>
      </c>
      <c r="C23" s="166" t="s">
        <v>229</v>
      </c>
      <c r="D23" s="170">
        <v>60</v>
      </c>
      <c r="E23" s="173"/>
      <c r="F23" s="169"/>
    </row>
    <row r="24" spans="1:7" s="163" customFormat="1" ht="15" x14ac:dyDescent="0.25">
      <c r="A24" s="174"/>
      <c r="B24" s="175"/>
      <c r="C24" s="176"/>
      <c r="D24" s="177"/>
      <c r="E24" s="178"/>
      <c r="F24" s="179"/>
      <c r="G24" s="154"/>
    </row>
    <row r="25" spans="1:7" s="163" customFormat="1" ht="38.25" x14ac:dyDescent="0.2">
      <c r="A25" s="148" t="s">
        <v>568</v>
      </c>
      <c r="B25" s="149" t="s">
        <v>569</v>
      </c>
      <c r="C25" s="150" t="s">
        <v>38</v>
      </c>
      <c r="D25" s="151">
        <v>2</v>
      </c>
      <c r="E25" s="155"/>
      <c r="F25" s="156"/>
      <c r="G25" s="154"/>
    </row>
    <row r="26" spans="1:7" s="163" customFormat="1" x14ac:dyDescent="0.2">
      <c r="A26" s="148"/>
      <c r="B26" s="149"/>
      <c r="C26" s="150"/>
      <c r="D26" s="151"/>
      <c r="E26" s="155"/>
      <c r="F26" s="161"/>
      <c r="G26" s="154"/>
    </row>
    <row r="27" spans="1:7" s="163" customFormat="1" ht="23.25" customHeight="1" x14ac:dyDescent="0.2">
      <c r="A27" s="164" t="s">
        <v>570</v>
      </c>
      <c r="B27" s="165" t="s">
        <v>571</v>
      </c>
      <c r="C27" s="166" t="s">
        <v>38</v>
      </c>
      <c r="D27" s="170">
        <v>2</v>
      </c>
      <c r="E27" s="173"/>
      <c r="F27" s="169"/>
    </row>
    <row r="28" spans="1:7" s="163" customFormat="1" x14ac:dyDescent="0.2">
      <c r="A28" s="164"/>
      <c r="B28" s="165"/>
      <c r="C28" s="166"/>
      <c r="D28" s="170"/>
      <c r="E28" s="171"/>
      <c r="F28" s="172"/>
    </row>
    <row r="29" spans="1:7" s="163" customFormat="1" ht="24" customHeight="1" x14ac:dyDescent="0.2">
      <c r="A29" s="164" t="s">
        <v>572</v>
      </c>
      <c r="B29" s="165" t="s">
        <v>573</v>
      </c>
      <c r="C29" s="166" t="s">
        <v>38</v>
      </c>
      <c r="D29" s="170">
        <v>1</v>
      </c>
      <c r="E29" s="173"/>
      <c r="F29" s="169"/>
    </row>
    <row r="30" spans="1:7" s="154" customFormat="1" ht="11.45" customHeight="1" x14ac:dyDescent="0.2">
      <c r="A30" s="164"/>
      <c r="B30" s="165"/>
      <c r="C30" s="166"/>
      <c r="D30" s="170"/>
      <c r="E30" s="171"/>
      <c r="F30" s="172"/>
      <c r="G30" s="163"/>
    </row>
    <row r="31" spans="1:7" s="163" customFormat="1" ht="49.5" customHeight="1" x14ac:dyDescent="0.2">
      <c r="A31" s="164" t="s">
        <v>574</v>
      </c>
      <c r="B31" s="165" t="s">
        <v>575</v>
      </c>
      <c r="C31" s="166" t="s">
        <v>38</v>
      </c>
      <c r="D31" s="170">
        <v>6</v>
      </c>
      <c r="E31" s="168"/>
      <c r="F31" s="169"/>
    </row>
    <row r="32" spans="1:7" x14ac:dyDescent="0.2">
      <c r="A32" s="164"/>
      <c r="B32" s="165"/>
      <c r="C32" s="166"/>
      <c r="D32" s="170"/>
      <c r="E32" s="171"/>
      <c r="F32" s="172"/>
      <c r="G32" s="163"/>
    </row>
    <row r="33" spans="1:7" s="154" customFormat="1" ht="267.75" x14ac:dyDescent="0.2">
      <c r="A33" s="164" t="s">
        <v>576</v>
      </c>
      <c r="B33" s="165" t="s">
        <v>940</v>
      </c>
      <c r="C33" s="166" t="s">
        <v>38</v>
      </c>
      <c r="D33" s="170">
        <v>1</v>
      </c>
      <c r="E33" s="168"/>
      <c r="F33" s="169"/>
      <c r="G33" s="163"/>
    </row>
    <row r="34" spans="1:7" s="154" customFormat="1" ht="15.75" customHeight="1" x14ac:dyDescent="0.25">
      <c r="A34" s="174"/>
      <c r="B34" s="175"/>
      <c r="C34" s="176"/>
      <c r="D34" s="177"/>
      <c r="E34" s="178"/>
      <c r="F34" s="179"/>
    </row>
    <row r="35" spans="1:7" s="163" customFormat="1" ht="18" customHeight="1" x14ac:dyDescent="0.2">
      <c r="A35" s="164" t="s">
        <v>577</v>
      </c>
      <c r="B35" s="165" t="s">
        <v>578</v>
      </c>
      <c r="C35" s="166" t="s">
        <v>38</v>
      </c>
      <c r="D35" s="170">
        <v>1</v>
      </c>
      <c r="E35" s="168"/>
      <c r="F35" s="181"/>
    </row>
    <row r="36" spans="1:7" s="163" customFormat="1" x14ac:dyDescent="0.2">
      <c r="A36" s="164" t="s">
        <v>579</v>
      </c>
      <c r="B36" s="165" t="s">
        <v>580</v>
      </c>
      <c r="C36" s="166" t="s">
        <v>38</v>
      </c>
      <c r="D36" s="170">
        <v>1</v>
      </c>
      <c r="E36" s="168"/>
      <c r="F36" s="181"/>
    </row>
    <row r="37" spans="1:7" s="154" customFormat="1" ht="11.25" customHeight="1" x14ac:dyDescent="0.2">
      <c r="A37" s="164"/>
      <c r="B37" s="165"/>
      <c r="C37" s="166"/>
      <c r="D37" s="170"/>
      <c r="E37" s="168"/>
      <c r="F37" s="172"/>
      <c r="G37" s="163"/>
    </row>
    <row r="38" spans="1:7" s="163" customFormat="1" ht="25.5" x14ac:dyDescent="0.2">
      <c r="A38" s="164" t="s">
        <v>581</v>
      </c>
      <c r="B38" s="165" t="s">
        <v>941</v>
      </c>
      <c r="C38" s="166" t="s">
        <v>38</v>
      </c>
      <c r="D38" s="170">
        <v>1</v>
      </c>
      <c r="E38" s="168"/>
      <c r="F38" s="181"/>
    </row>
    <row r="39" spans="1:7" s="154" customFormat="1" ht="15" customHeight="1" x14ac:dyDescent="0.2">
      <c r="A39" s="164"/>
      <c r="B39" s="165"/>
      <c r="C39" s="166"/>
      <c r="D39" s="170"/>
      <c r="E39" s="168"/>
      <c r="F39" s="181"/>
      <c r="G39" s="163"/>
    </row>
    <row r="40" spans="1:7" s="163" customFormat="1" ht="27" customHeight="1" x14ac:dyDescent="0.2">
      <c r="A40" s="148" t="s">
        <v>582</v>
      </c>
      <c r="B40" s="175" t="s">
        <v>583</v>
      </c>
      <c r="C40" s="154" t="s">
        <v>38</v>
      </c>
      <c r="D40" s="154">
        <v>1</v>
      </c>
      <c r="E40" s="155"/>
      <c r="F40" s="182"/>
    </row>
    <row r="41" spans="1:7" s="154" customFormat="1" x14ac:dyDescent="0.2">
      <c r="A41" s="148"/>
      <c r="B41" s="149"/>
      <c r="E41" s="155"/>
    </row>
    <row r="42" spans="1:7" s="163" customFormat="1" ht="25.5" x14ac:dyDescent="0.2">
      <c r="A42" s="164" t="s">
        <v>584</v>
      </c>
      <c r="B42" s="165" t="s">
        <v>585</v>
      </c>
      <c r="C42" s="166" t="s">
        <v>38</v>
      </c>
      <c r="D42" s="170">
        <v>2</v>
      </c>
      <c r="E42" s="168"/>
      <c r="F42" s="181"/>
    </row>
    <row r="43" spans="1:7" s="163" customFormat="1" ht="14.25" customHeight="1" x14ac:dyDescent="0.2">
      <c r="A43" s="148"/>
      <c r="B43" s="149"/>
      <c r="C43" s="150"/>
      <c r="D43" s="151"/>
      <c r="E43" s="155"/>
      <c r="F43" s="153"/>
      <c r="G43" s="154"/>
    </row>
    <row r="44" spans="1:7" s="163" customFormat="1" x14ac:dyDescent="0.2">
      <c r="A44" s="183" t="s">
        <v>586</v>
      </c>
      <c r="B44" s="163" t="s">
        <v>587</v>
      </c>
      <c r="C44" s="166" t="s">
        <v>38</v>
      </c>
      <c r="D44" s="170">
        <v>2</v>
      </c>
      <c r="E44" s="168"/>
      <c r="F44" s="181"/>
    </row>
    <row r="45" spans="1:7" s="163" customFormat="1" ht="13.5" customHeight="1" x14ac:dyDescent="0.25">
      <c r="A45" s="184"/>
      <c r="B45" s="185"/>
      <c r="C45" s="176"/>
      <c r="D45" s="177"/>
      <c r="E45" s="186"/>
      <c r="F45" s="187"/>
      <c r="G45" s="154"/>
    </row>
    <row r="46" spans="1:7" s="163" customFormat="1" x14ac:dyDescent="0.2">
      <c r="A46" s="183" t="s">
        <v>588</v>
      </c>
      <c r="B46" s="163" t="s">
        <v>589</v>
      </c>
      <c r="C46" s="166" t="s">
        <v>38</v>
      </c>
      <c r="D46" s="170">
        <v>1</v>
      </c>
      <c r="E46" s="168"/>
      <c r="F46" s="181"/>
    </row>
    <row r="47" spans="1:7" s="154" customFormat="1" ht="15" x14ac:dyDescent="0.25">
      <c r="A47" s="184"/>
      <c r="B47" s="185"/>
      <c r="C47" s="176"/>
      <c r="D47" s="177"/>
      <c r="E47" s="186"/>
      <c r="F47" s="187"/>
    </row>
    <row r="48" spans="1:7" s="154" customFormat="1" ht="25.5" x14ac:dyDescent="0.2">
      <c r="A48" s="148" t="s">
        <v>590</v>
      </c>
      <c r="B48" s="165" t="s">
        <v>591</v>
      </c>
      <c r="C48" s="150" t="s">
        <v>38</v>
      </c>
      <c r="D48" s="151">
        <v>5</v>
      </c>
      <c r="E48" s="155"/>
      <c r="F48" s="156"/>
    </row>
    <row r="49" spans="1:6" s="154" customFormat="1" ht="15" x14ac:dyDescent="0.2">
      <c r="A49" s="188"/>
      <c r="B49" s="189"/>
      <c r="C49" s="190"/>
      <c r="D49" s="191"/>
      <c r="E49" s="192"/>
      <c r="F49" s="193"/>
    </row>
    <row r="50" spans="1:6" s="154" customFormat="1" ht="30" x14ac:dyDescent="0.2">
      <c r="A50" s="188" t="s">
        <v>592</v>
      </c>
      <c r="B50" s="189" t="s">
        <v>593</v>
      </c>
      <c r="C50" s="190"/>
      <c r="D50" s="191"/>
      <c r="E50" s="194"/>
      <c r="F50" s="195"/>
    </row>
    <row r="51" spans="1:6" s="154" customFormat="1" ht="15" x14ac:dyDescent="0.2">
      <c r="A51" s="188"/>
      <c r="B51" s="189"/>
      <c r="C51" s="190"/>
      <c r="D51" s="191"/>
      <c r="E51" s="194"/>
      <c r="F51" s="195"/>
    </row>
    <row r="52" spans="1:6" s="154" customFormat="1" ht="62.25" customHeight="1" x14ac:dyDescent="0.2">
      <c r="A52" s="148" t="s">
        <v>594</v>
      </c>
      <c r="B52" s="149" t="s">
        <v>595</v>
      </c>
      <c r="C52" s="150" t="s">
        <v>229</v>
      </c>
      <c r="D52" s="151">
        <v>60</v>
      </c>
      <c r="E52" s="155"/>
      <c r="F52" s="156"/>
    </row>
    <row r="53" spans="1:6" s="154" customFormat="1" x14ac:dyDescent="0.2">
      <c r="A53" s="148"/>
      <c r="B53" s="149"/>
      <c r="C53" s="150"/>
      <c r="D53" s="151"/>
      <c r="E53" s="155"/>
      <c r="F53" s="161"/>
    </row>
    <row r="54" spans="1:6" s="154" customFormat="1" x14ac:dyDescent="0.2">
      <c r="A54" s="148" t="s">
        <v>596</v>
      </c>
      <c r="B54" s="149" t="s">
        <v>597</v>
      </c>
      <c r="C54" s="150" t="s">
        <v>229</v>
      </c>
      <c r="D54" s="151">
        <v>18</v>
      </c>
      <c r="E54" s="196"/>
      <c r="F54" s="156"/>
    </row>
    <row r="55" spans="1:6" s="154" customFormat="1" x14ac:dyDescent="0.2">
      <c r="A55" s="148"/>
      <c r="B55" s="149"/>
      <c r="C55" s="150"/>
      <c r="D55" s="151"/>
      <c r="E55" s="155"/>
      <c r="F55" s="161"/>
    </row>
    <row r="56" spans="1:6" s="154" customFormat="1" x14ac:dyDescent="0.2">
      <c r="A56" s="148" t="s">
        <v>598</v>
      </c>
      <c r="B56" s="149" t="s">
        <v>599</v>
      </c>
      <c r="C56" s="150" t="s">
        <v>229</v>
      </c>
      <c r="D56" s="151">
        <v>6</v>
      </c>
      <c r="E56" s="155"/>
      <c r="F56" s="156"/>
    </row>
    <row r="57" spans="1:6" s="154" customFormat="1" x14ac:dyDescent="0.2">
      <c r="A57" s="148"/>
      <c r="B57" s="149"/>
      <c r="C57" s="150"/>
      <c r="D57" s="151"/>
      <c r="E57" s="155"/>
      <c r="F57" s="161"/>
    </row>
    <row r="58" spans="1:6" s="154" customFormat="1" x14ac:dyDescent="0.2">
      <c r="A58" s="148" t="s">
        <v>600</v>
      </c>
      <c r="B58" s="149" t="s">
        <v>601</v>
      </c>
      <c r="C58" s="150" t="s">
        <v>229</v>
      </c>
      <c r="D58" s="151">
        <v>6</v>
      </c>
      <c r="E58" s="155"/>
      <c r="F58" s="156"/>
    </row>
    <row r="59" spans="1:6" s="154" customFormat="1" x14ac:dyDescent="0.2">
      <c r="A59" s="148"/>
      <c r="B59" s="149"/>
      <c r="C59" s="150"/>
      <c r="D59" s="151"/>
      <c r="E59" s="152"/>
      <c r="F59" s="153"/>
    </row>
    <row r="60" spans="1:6" s="154" customFormat="1" x14ac:dyDescent="0.2">
      <c r="A60" s="148" t="s">
        <v>602</v>
      </c>
      <c r="B60" s="149" t="s">
        <v>603</v>
      </c>
      <c r="C60" s="150" t="s">
        <v>229</v>
      </c>
      <c r="D60" s="151">
        <v>6</v>
      </c>
      <c r="E60" s="155"/>
      <c r="F60" s="156"/>
    </row>
    <row r="61" spans="1:6" s="154" customFormat="1" x14ac:dyDescent="0.2">
      <c r="A61" s="148"/>
      <c r="B61" s="149"/>
      <c r="C61" s="150"/>
      <c r="D61" s="151"/>
      <c r="E61" s="152"/>
      <c r="F61" s="153"/>
    </row>
    <row r="62" spans="1:6" s="154" customFormat="1" ht="25.5" x14ac:dyDescent="0.2">
      <c r="A62" s="148" t="s">
        <v>604</v>
      </c>
      <c r="B62" s="149" t="s">
        <v>605</v>
      </c>
      <c r="C62" s="150" t="s">
        <v>38</v>
      </c>
      <c r="D62" s="151">
        <v>3</v>
      </c>
      <c r="E62" s="155"/>
      <c r="F62" s="156"/>
    </row>
    <row r="63" spans="1:6" s="154" customFormat="1" x14ac:dyDescent="0.2">
      <c r="A63" s="148"/>
      <c r="B63" s="149"/>
      <c r="C63" s="150"/>
      <c r="D63" s="151"/>
      <c r="E63" s="155"/>
      <c r="F63" s="161"/>
    </row>
    <row r="64" spans="1:6" s="154" customFormat="1" x14ac:dyDescent="0.2">
      <c r="A64" s="148" t="s">
        <v>606</v>
      </c>
      <c r="B64" s="149" t="s">
        <v>607</v>
      </c>
      <c r="C64" s="150" t="s">
        <v>38</v>
      </c>
      <c r="D64" s="151">
        <v>3</v>
      </c>
      <c r="E64" s="155"/>
      <c r="F64" s="156"/>
    </row>
    <row r="65" spans="1:7" s="154" customFormat="1" x14ac:dyDescent="0.2">
      <c r="A65" s="148"/>
      <c r="B65" s="149"/>
      <c r="C65" s="150"/>
      <c r="D65" s="151"/>
      <c r="E65" s="152"/>
      <c r="F65" s="153"/>
    </row>
    <row r="66" spans="1:7" s="154" customFormat="1" ht="25.5" x14ac:dyDescent="0.2">
      <c r="A66" s="148" t="s">
        <v>608</v>
      </c>
      <c r="B66" s="149" t="s">
        <v>609</v>
      </c>
      <c r="C66" s="150" t="s">
        <v>38</v>
      </c>
      <c r="D66" s="151">
        <v>20</v>
      </c>
      <c r="E66" s="196"/>
      <c r="F66" s="156"/>
    </row>
    <row r="67" spans="1:7" s="154" customFormat="1" x14ac:dyDescent="0.2">
      <c r="A67" s="148"/>
      <c r="B67" s="149"/>
      <c r="C67" s="150"/>
      <c r="D67" s="151"/>
      <c r="E67" s="196"/>
      <c r="F67" s="156"/>
    </row>
    <row r="68" spans="1:7" s="154" customFormat="1" x14ac:dyDescent="0.2">
      <c r="A68" s="148" t="s">
        <v>610</v>
      </c>
      <c r="B68" s="149" t="s">
        <v>611</v>
      </c>
      <c r="C68" s="150" t="s">
        <v>38</v>
      </c>
      <c r="D68" s="151">
        <v>10</v>
      </c>
      <c r="E68" s="196"/>
      <c r="F68" s="156"/>
    </row>
    <row r="69" spans="1:7" s="154" customFormat="1" x14ac:dyDescent="0.2">
      <c r="A69" s="148"/>
      <c r="B69" s="149"/>
      <c r="C69" s="150"/>
      <c r="D69" s="151"/>
      <c r="E69" s="152"/>
      <c r="F69" s="153"/>
    </row>
    <row r="70" spans="1:7" s="154" customFormat="1" x14ac:dyDescent="0.2">
      <c r="A70" s="148" t="s">
        <v>612</v>
      </c>
      <c r="B70" s="149" t="s">
        <v>613</v>
      </c>
      <c r="C70" s="150" t="s">
        <v>38</v>
      </c>
      <c r="D70" s="151">
        <v>20</v>
      </c>
      <c r="E70" s="155"/>
      <c r="F70" s="156"/>
    </row>
    <row r="71" spans="1:7" s="154" customFormat="1" x14ac:dyDescent="0.2">
      <c r="A71" s="148"/>
      <c r="B71" s="149"/>
      <c r="C71" s="150"/>
      <c r="D71" s="151"/>
      <c r="E71" s="155"/>
      <c r="F71" s="161"/>
    </row>
    <row r="72" spans="1:7" s="154" customFormat="1" x14ac:dyDescent="0.2">
      <c r="A72" s="148" t="s">
        <v>614</v>
      </c>
      <c r="B72" s="149" t="s">
        <v>615</v>
      </c>
      <c r="C72" s="150" t="s">
        <v>38</v>
      </c>
      <c r="D72" s="151">
        <v>9</v>
      </c>
      <c r="E72" s="155"/>
      <c r="F72" s="156"/>
    </row>
    <row r="73" spans="1:7" s="154" customFormat="1" x14ac:dyDescent="0.2">
      <c r="A73" s="148"/>
      <c r="B73" s="149"/>
      <c r="C73" s="150"/>
      <c r="D73" s="151"/>
      <c r="E73" s="155"/>
      <c r="F73" s="161"/>
    </row>
    <row r="74" spans="1:7" s="154" customFormat="1" ht="38.25" x14ac:dyDescent="0.2">
      <c r="A74" s="148" t="s">
        <v>616</v>
      </c>
      <c r="B74" s="149" t="s">
        <v>617</v>
      </c>
      <c r="C74" s="150" t="s">
        <v>38</v>
      </c>
      <c r="D74" s="151">
        <v>2</v>
      </c>
      <c r="E74" s="155"/>
      <c r="F74" s="156"/>
    </row>
    <row r="75" spans="1:7" s="154" customFormat="1" x14ac:dyDescent="0.2">
      <c r="A75" s="148"/>
      <c r="B75" s="149"/>
      <c r="C75" s="150"/>
      <c r="D75" s="151"/>
      <c r="E75" s="155"/>
      <c r="F75" s="161"/>
    </row>
    <row r="76" spans="1:7" s="163" customFormat="1" x14ac:dyDescent="0.2">
      <c r="A76" s="148" t="s">
        <v>618</v>
      </c>
      <c r="B76" s="149" t="s">
        <v>619</v>
      </c>
      <c r="C76" s="150" t="s">
        <v>38</v>
      </c>
      <c r="D76" s="151">
        <v>2</v>
      </c>
      <c r="E76" s="155"/>
      <c r="F76" s="156"/>
      <c r="G76" s="154"/>
    </row>
    <row r="77" spans="1:7" s="154" customFormat="1" x14ac:dyDescent="0.2">
      <c r="A77" s="148"/>
      <c r="B77" s="149"/>
      <c r="C77" s="150"/>
      <c r="D77" s="151"/>
      <c r="E77" s="155"/>
      <c r="F77" s="161"/>
    </row>
    <row r="78" spans="1:7" s="163" customFormat="1" ht="38.25" x14ac:dyDescent="0.2">
      <c r="A78" s="148" t="s">
        <v>620</v>
      </c>
      <c r="B78" s="149" t="s">
        <v>621</v>
      </c>
      <c r="C78" s="150" t="s">
        <v>38</v>
      </c>
      <c r="D78" s="151">
        <v>2</v>
      </c>
      <c r="E78" s="155"/>
      <c r="F78" s="156"/>
      <c r="G78" s="154"/>
    </row>
    <row r="79" spans="1:7" s="154" customFormat="1" x14ac:dyDescent="0.2">
      <c r="A79" s="148"/>
      <c r="B79" s="149"/>
      <c r="C79" s="150"/>
      <c r="D79" s="151"/>
      <c r="E79" s="152"/>
      <c r="F79" s="153"/>
    </row>
    <row r="80" spans="1:7" s="163" customFormat="1" ht="25.5" x14ac:dyDescent="0.2">
      <c r="A80" s="148" t="s">
        <v>622</v>
      </c>
      <c r="B80" s="165" t="s">
        <v>623</v>
      </c>
      <c r="C80" s="166" t="s">
        <v>38</v>
      </c>
      <c r="D80" s="170">
        <v>2</v>
      </c>
      <c r="E80" s="168"/>
      <c r="F80" s="156"/>
      <c r="G80" s="154"/>
    </row>
    <row r="81" spans="1:7" s="154" customFormat="1" x14ac:dyDescent="0.2">
      <c r="A81" s="148"/>
      <c r="B81" s="165"/>
      <c r="C81" s="166"/>
      <c r="D81" s="170"/>
      <c r="E81" s="168"/>
      <c r="F81" s="156"/>
    </row>
    <row r="82" spans="1:7" s="163" customFormat="1" ht="25.5" x14ac:dyDescent="0.2">
      <c r="A82" s="148" t="s">
        <v>624</v>
      </c>
      <c r="B82" s="165" t="s">
        <v>625</v>
      </c>
      <c r="C82" s="166" t="s">
        <v>38</v>
      </c>
      <c r="D82" s="170">
        <v>1</v>
      </c>
      <c r="E82" s="168"/>
      <c r="F82" s="156"/>
    </row>
    <row r="83" spans="1:7" s="154" customFormat="1" ht="12" customHeight="1" x14ac:dyDescent="0.2">
      <c r="A83" s="148"/>
      <c r="B83" s="165"/>
      <c r="C83" s="166"/>
      <c r="D83" s="170"/>
      <c r="E83" s="168"/>
      <c r="F83" s="156"/>
    </row>
    <row r="84" spans="1:7" s="163" customFormat="1" ht="25.5" x14ac:dyDescent="0.2">
      <c r="A84" s="148" t="s">
        <v>626</v>
      </c>
      <c r="B84" s="149" t="s">
        <v>627</v>
      </c>
      <c r="C84" s="150"/>
      <c r="D84" s="151"/>
      <c r="E84" s="178"/>
      <c r="F84" s="179"/>
    </row>
    <row r="85" spans="1:7" s="154" customFormat="1" x14ac:dyDescent="0.2">
      <c r="A85" s="148"/>
      <c r="B85" s="149"/>
      <c r="C85" s="150"/>
      <c r="D85" s="151"/>
      <c r="E85" s="178"/>
      <c r="F85" s="179"/>
    </row>
    <row r="86" spans="1:7" s="163" customFormat="1" ht="76.5" x14ac:dyDescent="0.2">
      <c r="A86" s="164" t="s">
        <v>628</v>
      </c>
      <c r="B86" s="165" t="s">
        <v>629</v>
      </c>
      <c r="C86" s="166" t="s">
        <v>229</v>
      </c>
      <c r="D86" s="170">
        <v>6</v>
      </c>
      <c r="E86" s="173"/>
      <c r="F86" s="181"/>
    </row>
    <row r="87" spans="1:7" s="154" customFormat="1" x14ac:dyDescent="0.2">
      <c r="A87" s="148"/>
      <c r="B87" s="149"/>
      <c r="C87" s="150"/>
      <c r="D87" s="151"/>
      <c r="E87" s="178"/>
      <c r="F87" s="179"/>
    </row>
    <row r="88" spans="1:7" s="163" customFormat="1" x14ac:dyDescent="0.2">
      <c r="A88" s="164" t="s">
        <v>630</v>
      </c>
      <c r="B88" s="165" t="s">
        <v>631</v>
      </c>
      <c r="C88" s="166" t="s">
        <v>229</v>
      </c>
      <c r="D88" s="170">
        <v>24</v>
      </c>
      <c r="E88" s="168"/>
      <c r="F88" s="181"/>
    </row>
    <row r="89" spans="1:7" s="154" customFormat="1" x14ac:dyDescent="0.2">
      <c r="A89" s="148"/>
      <c r="B89" s="149"/>
      <c r="C89" s="150"/>
      <c r="D89" s="151"/>
      <c r="E89" s="178"/>
      <c r="F89" s="179"/>
    </row>
    <row r="90" spans="1:7" s="154" customFormat="1" x14ac:dyDescent="0.2">
      <c r="A90" s="164" t="s">
        <v>632</v>
      </c>
      <c r="B90" s="165" t="s">
        <v>633</v>
      </c>
      <c r="C90" s="166" t="s">
        <v>229</v>
      </c>
      <c r="D90" s="170">
        <v>12</v>
      </c>
      <c r="E90" s="168"/>
      <c r="F90" s="181"/>
      <c r="G90" s="163"/>
    </row>
    <row r="91" spans="1:7" s="154" customFormat="1" x14ac:dyDescent="0.2">
      <c r="A91" s="148"/>
      <c r="B91" s="149"/>
      <c r="C91" s="150"/>
      <c r="D91" s="151"/>
      <c r="E91" s="178"/>
      <c r="F91" s="179"/>
    </row>
    <row r="92" spans="1:7" s="163" customFormat="1" x14ac:dyDescent="0.2">
      <c r="A92" s="164" t="s">
        <v>634</v>
      </c>
      <c r="B92" s="165" t="s">
        <v>635</v>
      </c>
      <c r="C92" s="166" t="s">
        <v>229</v>
      </c>
      <c r="D92" s="170">
        <v>18</v>
      </c>
      <c r="E92" s="168"/>
      <c r="F92" s="181"/>
    </row>
    <row r="93" spans="1:7" s="154" customFormat="1" x14ac:dyDescent="0.2">
      <c r="A93" s="148"/>
      <c r="B93" s="149"/>
      <c r="C93" s="150"/>
      <c r="D93" s="151"/>
      <c r="E93" s="178"/>
      <c r="F93" s="179"/>
    </row>
    <row r="94" spans="1:7" s="154" customFormat="1" ht="38.25" x14ac:dyDescent="0.2">
      <c r="A94" s="164" t="s">
        <v>636</v>
      </c>
      <c r="B94" s="165" t="s">
        <v>637</v>
      </c>
      <c r="C94" s="166" t="s">
        <v>38</v>
      </c>
      <c r="D94" s="170">
        <v>3</v>
      </c>
      <c r="E94" s="173"/>
      <c r="F94" s="181"/>
      <c r="G94" s="163"/>
    </row>
    <row r="95" spans="1:7" s="154" customFormat="1" x14ac:dyDescent="0.2">
      <c r="A95" s="148"/>
      <c r="B95" s="149"/>
      <c r="C95" s="150"/>
      <c r="D95" s="151"/>
      <c r="E95" s="178"/>
      <c r="F95" s="179"/>
    </row>
    <row r="96" spans="1:7" s="163" customFormat="1" x14ac:dyDescent="0.2">
      <c r="A96" s="164" t="s">
        <v>638</v>
      </c>
      <c r="B96" s="165" t="s">
        <v>607</v>
      </c>
      <c r="C96" s="166" t="s">
        <v>38</v>
      </c>
      <c r="D96" s="170">
        <v>3</v>
      </c>
      <c r="E96" s="173"/>
      <c r="F96" s="181"/>
      <c r="G96" s="154"/>
    </row>
    <row r="97" spans="1:7" s="154" customFormat="1" x14ac:dyDescent="0.2">
      <c r="A97" s="148"/>
      <c r="B97" s="149"/>
      <c r="C97" s="150"/>
      <c r="D97" s="151"/>
      <c r="E97" s="178"/>
      <c r="F97" s="179"/>
    </row>
    <row r="98" spans="1:7" s="154" customFormat="1" x14ac:dyDescent="0.2">
      <c r="A98" s="164" t="s">
        <v>639</v>
      </c>
      <c r="B98" s="165" t="s">
        <v>640</v>
      </c>
      <c r="C98" s="166" t="s">
        <v>38</v>
      </c>
      <c r="D98" s="170">
        <v>2</v>
      </c>
      <c r="E98" s="173"/>
      <c r="F98" s="181"/>
      <c r="G98" s="163"/>
    </row>
    <row r="99" spans="1:7" s="154" customFormat="1" x14ac:dyDescent="0.2">
      <c r="A99" s="148"/>
      <c r="B99" s="149"/>
      <c r="C99" s="150"/>
      <c r="D99" s="151"/>
      <c r="E99" s="178"/>
      <c r="F99" s="179"/>
    </row>
    <row r="100" spans="1:7" s="154" customFormat="1" x14ac:dyDescent="0.2">
      <c r="A100" s="164" t="s">
        <v>641</v>
      </c>
      <c r="B100" s="165" t="s">
        <v>642</v>
      </c>
      <c r="C100" s="166" t="s">
        <v>38</v>
      </c>
      <c r="D100" s="170">
        <v>3</v>
      </c>
      <c r="E100" s="173"/>
      <c r="F100" s="181"/>
    </row>
    <row r="101" spans="1:7" s="154" customFormat="1" x14ac:dyDescent="0.2">
      <c r="A101" s="148"/>
      <c r="B101" s="149"/>
      <c r="C101" s="150"/>
      <c r="D101" s="151"/>
      <c r="E101" s="178"/>
      <c r="F101" s="179"/>
    </row>
    <row r="102" spans="1:7" s="163" customFormat="1" ht="38.25" x14ac:dyDescent="0.2">
      <c r="A102" s="164" t="s">
        <v>643</v>
      </c>
      <c r="B102" s="165" t="s">
        <v>644</v>
      </c>
      <c r="C102" s="166" t="s">
        <v>38</v>
      </c>
      <c r="D102" s="170">
        <v>2</v>
      </c>
      <c r="E102" s="173"/>
      <c r="F102" s="181"/>
    </row>
    <row r="103" spans="1:7" s="154" customFormat="1" x14ac:dyDescent="0.2">
      <c r="A103" s="148"/>
      <c r="B103" s="149"/>
      <c r="C103" s="150"/>
      <c r="D103" s="151"/>
      <c r="E103" s="178"/>
      <c r="F103" s="179"/>
    </row>
    <row r="104" spans="1:7" s="154" customFormat="1" x14ac:dyDescent="0.2">
      <c r="A104" s="164" t="s">
        <v>645</v>
      </c>
      <c r="B104" s="165" t="s">
        <v>646</v>
      </c>
      <c r="C104" s="166" t="s">
        <v>38</v>
      </c>
      <c r="D104" s="170">
        <v>3</v>
      </c>
      <c r="E104" s="173"/>
      <c r="F104" s="181"/>
    </row>
    <row r="105" spans="1:7" s="154" customFormat="1" x14ac:dyDescent="0.2">
      <c r="A105" s="148"/>
      <c r="B105" s="149"/>
      <c r="C105" s="150"/>
      <c r="D105" s="151"/>
      <c r="E105" s="178"/>
      <c r="F105" s="179"/>
    </row>
    <row r="106" spans="1:7" s="154" customFormat="1" x14ac:dyDescent="0.2">
      <c r="A106" s="164" t="s">
        <v>647</v>
      </c>
      <c r="B106" s="165" t="s">
        <v>648</v>
      </c>
      <c r="C106" s="166" t="s">
        <v>38</v>
      </c>
      <c r="D106" s="170">
        <v>2</v>
      </c>
      <c r="E106" s="173"/>
      <c r="F106" s="181"/>
    </row>
    <row r="107" spans="1:7" s="154" customFormat="1" x14ac:dyDescent="0.2">
      <c r="A107" s="148"/>
      <c r="B107" s="149"/>
      <c r="C107" s="150"/>
      <c r="D107" s="151"/>
      <c r="E107" s="178"/>
      <c r="F107" s="179"/>
    </row>
    <row r="108" spans="1:7" s="154" customFormat="1" ht="38.25" x14ac:dyDescent="0.2">
      <c r="A108" s="164" t="s">
        <v>649</v>
      </c>
      <c r="B108" s="165" t="s">
        <v>650</v>
      </c>
      <c r="C108" s="166" t="s">
        <v>38</v>
      </c>
      <c r="D108" s="170">
        <v>1</v>
      </c>
      <c r="E108" s="173"/>
      <c r="F108" s="181"/>
    </row>
    <row r="109" spans="1:7" s="163" customFormat="1" x14ac:dyDescent="0.2">
      <c r="A109" s="148"/>
      <c r="B109" s="149"/>
      <c r="C109" s="150"/>
      <c r="D109" s="151"/>
      <c r="E109" s="178"/>
      <c r="F109" s="179"/>
    </row>
    <row r="110" spans="1:7" s="154" customFormat="1" ht="25.5" x14ac:dyDescent="0.2">
      <c r="A110" s="164" t="s">
        <v>651</v>
      </c>
      <c r="B110" s="165" t="s">
        <v>652</v>
      </c>
      <c r="C110" s="166" t="s">
        <v>38</v>
      </c>
      <c r="D110" s="170">
        <v>3</v>
      </c>
      <c r="E110" s="173"/>
      <c r="F110" s="169"/>
    </row>
    <row r="111" spans="1:7" s="163" customFormat="1" x14ac:dyDescent="0.2">
      <c r="A111" s="148"/>
      <c r="B111" s="165"/>
      <c r="C111" s="166"/>
      <c r="D111" s="170"/>
      <c r="E111" s="168"/>
      <c r="F111" s="197"/>
      <c r="G111" s="154"/>
    </row>
    <row r="112" spans="1:7" s="154" customFormat="1" ht="25.5" x14ac:dyDescent="0.2">
      <c r="A112" s="148" t="s">
        <v>653</v>
      </c>
      <c r="B112" s="165" t="s">
        <v>654</v>
      </c>
      <c r="C112" s="166" t="s">
        <v>38</v>
      </c>
      <c r="D112" s="170">
        <v>1</v>
      </c>
      <c r="E112" s="168"/>
      <c r="F112" s="169"/>
    </row>
    <row r="113" spans="1:7" s="163" customFormat="1" x14ac:dyDescent="0.2">
      <c r="A113" s="148"/>
      <c r="B113" s="165"/>
      <c r="C113" s="166"/>
      <c r="D113" s="170"/>
      <c r="E113" s="168"/>
      <c r="F113" s="156"/>
      <c r="G113" s="154"/>
    </row>
    <row r="114" spans="1:7" s="163" customFormat="1" ht="63.75" x14ac:dyDescent="0.2">
      <c r="A114" s="198" t="s">
        <v>655</v>
      </c>
      <c r="B114" s="165" t="s">
        <v>656</v>
      </c>
      <c r="C114" s="166" t="s">
        <v>38</v>
      </c>
      <c r="D114" s="170">
        <v>4</v>
      </c>
      <c r="E114" s="173"/>
      <c r="F114" s="169"/>
      <c r="G114" s="154"/>
    </row>
    <row r="115" spans="1:7" s="163" customFormat="1" x14ac:dyDescent="0.2">
      <c r="A115" s="148"/>
      <c r="B115" s="165"/>
      <c r="C115" s="166"/>
      <c r="D115" s="170"/>
      <c r="E115" s="168"/>
      <c r="F115" s="197"/>
    </row>
    <row r="116" spans="1:7" s="163" customFormat="1" ht="51" x14ac:dyDescent="0.2">
      <c r="A116" s="148" t="s">
        <v>657</v>
      </c>
      <c r="B116" s="149" t="s">
        <v>658</v>
      </c>
      <c r="C116" s="150" t="s">
        <v>38</v>
      </c>
      <c r="D116" s="151">
        <v>3</v>
      </c>
      <c r="E116" s="155"/>
      <c r="F116" s="156"/>
    </row>
    <row r="117" spans="1:7" s="163" customFormat="1" x14ac:dyDescent="0.2">
      <c r="A117" s="148"/>
      <c r="B117" s="149"/>
      <c r="C117" s="150"/>
      <c r="D117" s="151"/>
      <c r="E117" s="178"/>
      <c r="F117" s="179"/>
    </row>
    <row r="118" spans="1:7" s="163" customFormat="1" ht="38.25" x14ac:dyDescent="0.2">
      <c r="A118" s="164" t="s">
        <v>659</v>
      </c>
      <c r="B118" s="165" t="s">
        <v>660</v>
      </c>
      <c r="C118" s="166" t="s">
        <v>38</v>
      </c>
      <c r="D118" s="170">
        <v>2</v>
      </c>
      <c r="E118" s="173"/>
      <c r="F118" s="169"/>
    </row>
    <row r="119" spans="1:7" s="163" customFormat="1" x14ac:dyDescent="0.2">
      <c r="A119" s="148"/>
      <c r="B119" s="149"/>
      <c r="C119" s="150"/>
      <c r="D119" s="151"/>
      <c r="E119" s="178"/>
      <c r="F119" s="179"/>
    </row>
    <row r="120" spans="1:7" s="154" customFormat="1" ht="66.75" customHeight="1" x14ac:dyDescent="0.25">
      <c r="A120" s="198" t="s">
        <v>661</v>
      </c>
      <c r="B120" s="165" t="s">
        <v>662</v>
      </c>
      <c r="C120" s="163" t="s">
        <v>38</v>
      </c>
      <c r="D120" s="170">
        <v>1</v>
      </c>
      <c r="E120" s="201"/>
      <c r="F120" s="169"/>
    </row>
    <row r="121" spans="1:7" s="154" customFormat="1" ht="13.5" x14ac:dyDescent="0.25">
      <c r="A121" s="198"/>
      <c r="B121" s="202"/>
      <c r="C121" s="163"/>
      <c r="D121" s="170"/>
      <c r="E121" s="201"/>
      <c r="F121" s="169"/>
      <c r="G121" s="163"/>
    </row>
    <row r="122" spans="1:7" s="154" customFormat="1" ht="66.75" customHeight="1" x14ac:dyDescent="0.25">
      <c r="A122" s="198" t="s">
        <v>663</v>
      </c>
      <c r="B122" s="165" t="s">
        <v>664</v>
      </c>
      <c r="C122" s="163" t="s">
        <v>38</v>
      </c>
      <c r="D122" s="170">
        <v>1</v>
      </c>
      <c r="E122" s="201"/>
      <c r="F122" s="169"/>
    </row>
    <row r="123" spans="1:7" s="163" customFormat="1" ht="13.5" x14ac:dyDescent="0.25">
      <c r="A123" s="198"/>
      <c r="B123" s="202"/>
      <c r="D123" s="170"/>
      <c r="E123" s="201"/>
      <c r="F123" s="169"/>
    </row>
    <row r="124" spans="1:7" s="154" customFormat="1" ht="66" customHeight="1" x14ac:dyDescent="0.25">
      <c r="A124" s="198" t="s">
        <v>665</v>
      </c>
      <c r="B124" s="165" t="s">
        <v>666</v>
      </c>
      <c r="C124" s="163" t="s">
        <v>38</v>
      </c>
      <c r="D124" s="170">
        <v>2</v>
      </c>
      <c r="E124" s="201"/>
      <c r="F124" s="169"/>
      <c r="G124" s="163"/>
    </row>
    <row r="125" spans="1:7" s="163" customFormat="1" ht="13.5" x14ac:dyDescent="0.25">
      <c r="A125" s="198"/>
      <c r="B125" s="202"/>
      <c r="C125" s="199"/>
      <c r="D125" s="170"/>
      <c r="E125" s="201"/>
      <c r="F125" s="169"/>
    </row>
    <row r="126" spans="1:7" s="154" customFormat="1" ht="51" x14ac:dyDescent="0.2">
      <c r="A126" s="203" t="s">
        <v>667</v>
      </c>
      <c r="B126" s="165" t="s">
        <v>668</v>
      </c>
      <c r="C126" s="163" t="s">
        <v>38</v>
      </c>
      <c r="D126" s="170">
        <v>2</v>
      </c>
      <c r="E126" s="171"/>
      <c r="F126" s="204"/>
    </row>
    <row r="127" spans="1:7" s="154" customFormat="1" x14ac:dyDescent="0.2">
      <c r="A127" s="205"/>
      <c r="B127" s="165"/>
      <c r="C127" s="163"/>
      <c r="D127" s="163"/>
      <c r="E127" s="171"/>
      <c r="F127" s="163"/>
    </row>
    <row r="128" spans="1:7" s="154" customFormat="1" x14ac:dyDescent="0.2">
      <c r="A128" s="148" t="s">
        <v>669</v>
      </c>
      <c r="B128" s="149" t="s">
        <v>670</v>
      </c>
      <c r="C128" s="150"/>
      <c r="D128" s="151"/>
      <c r="E128" s="178"/>
      <c r="F128" s="169"/>
    </row>
    <row r="129" spans="1:7" s="154" customFormat="1" ht="7.5" customHeight="1" x14ac:dyDescent="0.2">
      <c r="A129" s="148"/>
      <c r="B129" s="149"/>
      <c r="C129" s="150"/>
      <c r="D129" s="151"/>
      <c r="E129" s="178"/>
      <c r="F129" s="179"/>
      <c r="G129" s="163"/>
    </row>
    <row r="130" spans="1:7" s="154" customFormat="1" ht="38.25" x14ac:dyDescent="0.2">
      <c r="A130" s="174" t="s">
        <v>671</v>
      </c>
      <c r="B130" s="149" t="s">
        <v>942</v>
      </c>
      <c r="C130" s="150" t="s">
        <v>38</v>
      </c>
      <c r="D130" s="151">
        <v>2</v>
      </c>
      <c r="E130" s="196"/>
      <c r="F130" s="169"/>
    </row>
    <row r="131" spans="1:7" s="154" customFormat="1" ht="15" x14ac:dyDescent="0.25">
      <c r="A131" s="174"/>
      <c r="B131" s="175"/>
      <c r="C131" s="176"/>
      <c r="D131" s="177"/>
      <c r="E131" s="155"/>
      <c r="F131" s="161"/>
      <c r="G131" s="163"/>
    </row>
    <row r="132" spans="1:7" s="154" customFormat="1" ht="63.75" x14ac:dyDescent="0.2">
      <c r="A132" s="164" t="s">
        <v>672</v>
      </c>
      <c r="B132" s="165" t="s">
        <v>943</v>
      </c>
      <c r="C132" s="166" t="s">
        <v>38</v>
      </c>
      <c r="D132" s="170">
        <v>2</v>
      </c>
      <c r="E132" s="206"/>
      <c r="F132" s="169"/>
    </row>
    <row r="133" spans="1:7" s="154" customFormat="1" ht="15" x14ac:dyDescent="0.25">
      <c r="A133" s="174"/>
      <c r="B133" s="175"/>
      <c r="C133" s="176"/>
      <c r="D133" s="177"/>
      <c r="E133" s="155"/>
      <c r="F133" s="161"/>
    </row>
    <row r="134" spans="1:7" s="154" customFormat="1" x14ac:dyDescent="0.2">
      <c r="A134" s="148" t="s">
        <v>673</v>
      </c>
      <c r="B134" s="162" t="s">
        <v>945</v>
      </c>
      <c r="C134" s="150"/>
      <c r="D134" s="151"/>
      <c r="E134" s="155"/>
      <c r="F134" s="156"/>
    </row>
    <row r="135" spans="1:7" s="163" customFormat="1" x14ac:dyDescent="0.2">
      <c r="A135" s="148"/>
      <c r="B135" s="162"/>
      <c r="C135" s="150"/>
      <c r="D135" s="151"/>
      <c r="E135" s="152"/>
      <c r="F135" s="158"/>
      <c r="G135" s="154"/>
    </row>
    <row r="136" spans="1:7" s="154" customFormat="1" ht="89.25" x14ac:dyDescent="0.2">
      <c r="A136" s="164" t="s">
        <v>674</v>
      </c>
      <c r="B136" s="149" t="s">
        <v>944</v>
      </c>
      <c r="C136" s="150" t="s">
        <v>38</v>
      </c>
      <c r="D136" s="151">
        <v>2</v>
      </c>
      <c r="E136" s="196"/>
      <c r="F136" s="156"/>
    </row>
    <row r="137" spans="1:7" s="163" customFormat="1" x14ac:dyDescent="0.2">
      <c r="A137" s="164"/>
      <c r="B137" s="149"/>
      <c r="C137" s="150"/>
      <c r="D137" s="151"/>
      <c r="E137" s="178"/>
      <c r="F137" s="179"/>
      <c r="G137" s="154"/>
    </row>
    <row r="138" spans="1:7" s="154" customFormat="1" x14ac:dyDescent="0.2">
      <c r="A138" s="205" t="s">
        <v>675</v>
      </c>
      <c r="B138" s="165" t="s">
        <v>676</v>
      </c>
      <c r="C138" s="166"/>
      <c r="D138" s="170"/>
      <c r="E138" s="173"/>
      <c r="F138" s="181"/>
    </row>
    <row r="139" spans="1:7" s="154" customFormat="1" ht="11.25" customHeight="1" x14ac:dyDescent="0.25">
      <c r="A139" s="207"/>
      <c r="B139" s="175"/>
      <c r="C139" s="176"/>
      <c r="D139" s="177"/>
      <c r="E139" s="178"/>
      <c r="F139" s="179"/>
      <c r="G139" s="163"/>
    </row>
    <row r="140" spans="1:7" s="154" customFormat="1" ht="25.5" x14ac:dyDescent="0.2">
      <c r="A140" s="205" t="s">
        <v>677</v>
      </c>
      <c r="B140" s="165" t="s">
        <v>678</v>
      </c>
      <c r="C140" s="166" t="s">
        <v>38</v>
      </c>
      <c r="D140" s="170">
        <v>1</v>
      </c>
      <c r="E140" s="208"/>
      <c r="F140" s="169"/>
    </row>
    <row r="141" spans="1:7" s="163" customFormat="1" ht="15" x14ac:dyDescent="0.25">
      <c r="A141" s="207"/>
      <c r="B141" s="149"/>
      <c r="C141" s="176"/>
      <c r="D141" s="177"/>
      <c r="E141" s="209"/>
      <c r="F141" s="179"/>
    </row>
    <row r="142" spans="1:7" s="154" customFormat="1" ht="25.5" x14ac:dyDescent="0.2">
      <c r="A142" s="205" t="s">
        <v>679</v>
      </c>
      <c r="B142" s="165" t="s">
        <v>946</v>
      </c>
      <c r="C142" s="166" t="s">
        <v>38</v>
      </c>
      <c r="D142" s="170">
        <v>2</v>
      </c>
      <c r="E142" s="208"/>
      <c r="F142" s="169"/>
    </row>
    <row r="143" spans="1:7" s="163" customFormat="1" x14ac:dyDescent="0.2">
      <c r="A143" s="205"/>
      <c r="B143" s="165"/>
      <c r="C143" s="166"/>
      <c r="D143" s="170"/>
      <c r="E143" s="208"/>
      <c r="F143" s="172"/>
    </row>
    <row r="144" spans="1:7" s="154" customFormat="1" ht="25.5" x14ac:dyDescent="0.2">
      <c r="A144" s="205" t="s">
        <v>680</v>
      </c>
      <c r="B144" s="165" t="s">
        <v>681</v>
      </c>
      <c r="C144" s="166" t="s">
        <v>38</v>
      </c>
      <c r="D144" s="170">
        <v>5</v>
      </c>
      <c r="E144" s="208"/>
      <c r="F144" s="169"/>
    </row>
    <row r="145" spans="1:7" s="163" customFormat="1" ht="15" x14ac:dyDescent="0.25">
      <c r="A145" s="207"/>
      <c r="B145" s="149"/>
      <c r="C145" s="176"/>
      <c r="D145" s="177"/>
      <c r="E145" s="209"/>
      <c r="F145" s="179"/>
      <c r="G145" s="154"/>
    </row>
    <row r="146" spans="1:7" s="154" customFormat="1" ht="25.5" x14ac:dyDescent="0.2">
      <c r="A146" s="164" t="s">
        <v>682</v>
      </c>
      <c r="B146" s="165" t="s">
        <v>683</v>
      </c>
      <c r="C146" s="166"/>
      <c r="D146" s="170"/>
      <c r="E146" s="171"/>
      <c r="F146" s="172"/>
    </row>
    <row r="147" spans="1:7" s="154" customFormat="1" ht="38.25" x14ac:dyDescent="0.2">
      <c r="A147" s="164" t="s">
        <v>684</v>
      </c>
      <c r="B147" s="165" t="s">
        <v>685</v>
      </c>
      <c r="C147" s="166" t="s">
        <v>38</v>
      </c>
      <c r="D147" s="170">
        <v>2</v>
      </c>
      <c r="E147" s="168"/>
      <c r="F147" s="169"/>
    </row>
    <row r="148" spans="1:7" s="163" customFormat="1" x14ac:dyDescent="0.2">
      <c r="A148" s="164"/>
      <c r="B148" s="165"/>
      <c r="C148" s="166"/>
      <c r="D148" s="170"/>
      <c r="E148" s="186"/>
      <c r="F148" s="210"/>
    </row>
    <row r="149" spans="1:7" s="154" customFormat="1" ht="38.25" x14ac:dyDescent="0.25">
      <c r="A149" s="164" t="s">
        <v>686</v>
      </c>
      <c r="B149" s="165" t="s">
        <v>687</v>
      </c>
      <c r="C149" s="166" t="s">
        <v>38</v>
      </c>
      <c r="D149" s="170">
        <v>4</v>
      </c>
      <c r="E149" s="201"/>
      <c r="F149" s="211"/>
    </row>
    <row r="150" spans="1:7" s="154" customFormat="1" x14ac:dyDescent="0.2">
      <c r="A150" s="164"/>
      <c r="B150" s="165"/>
      <c r="C150" s="166"/>
      <c r="D150" s="170"/>
      <c r="E150" s="186"/>
      <c r="F150" s="210"/>
      <c r="G150" s="163"/>
    </row>
    <row r="151" spans="1:7" s="154" customFormat="1" ht="38.25" x14ac:dyDescent="0.2">
      <c r="A151" s="164" t="s">
        <v>688</v>
      </c>
      <c r="B151" s="165" t="s">
        <v>948</v>
      </c>
      <c r="C151" s="166" t="s">
        <v>38</v>
      </c>
      <c r="D151" s="170">
        <v>1</v>
      </c>
      <c r="E151" s="168"/>
      <c r="F151" s="169"/>
    </row>
    <row r="152" spans="1:7" s="154" customFormat="1" x14ac:dyDescent="0.2">
      <c r="A152" s="164"/>
      <c r="B152" s="165"/>
      <c r="C152" s="166"/>
      <c r="D152" s="170"/>
      <c r="E152" s="171"/>
      <c r="F152" s="172"/>
      <c r="G152" s="163"/>
    </row>
    <row r="153" spans="1:7" s="154" customFormat="1" ht="51" x14ac:dyDescent="0.2">
      <c r="A153" s="164" t="s">
        <v>689</v>
      </c>
      <c r="B153" s="165" t="s">
        <v>949</v>
      </c>
      <c r="C153" s="166" t="s">
        <v>38</v>
      </c>
      <c r="D153" s="170">
        <v>3</v>
      </c>
      <c r="E153" s="168"/>
      <c r="F153" s="169"/>
    </row>
    <row r="154" spans="1:7" s="163" customFormat="1" x14ac:dyDescent="0.2">
      <c r="A154" s="164"/>
      <c r="B154" s="165"/>
      <c r="C154" s="166"/>
      <c r="D154" s="170"/>
      <c r="E154" s="168"/>
      <c r="F154" s="169"/>
    </row>
    <row r="155" spans="1:7" s="154" customFormat="1" ht="25.5" x14ac:dyDescent="0.2">
      <c r="A155" s="164" t="s">
        <v>690</v>
      </c>
      <c r="B155" s="165" t="s">
        <v>691</v>
      </c>
      <c r="C155" s="166" t="s">
        <v>38</v>
      </c>
      <c r="D155" s="170">
        <v>1</v>
      </c>
      <c r="E155" s="168"/>
      <c r="F155" s="169"/>
    </row>
    <row r="156" spans="1:7" s="163" customFormat="1" x14ac:dyDescent="0.2">
      <c r="A156" s="164"/>
      <c r="B156" s="165"/>
      <c r="C156" s="166"/>
      <c r="D156" s="170"/>
      <c r="E156" s="171"/>
      <c r="F156" s="172"/>
      <c r="G156" s="154"/>
    </row>
    <row r="157" spans="1:7" s="154" customFormat="1" x14ac:dyDescent="0.2">
      <c r="A157" s="148" t="s">
        <v>692</v>
      </c>
      <c r="B157" s="149" t="s">
        <v>950</v>
      </c>
      <c r="C157" s="150"/>
      <c r="D157" s="151"/>
      <c r="E157" s="186"/>
      <c r="F157" s="210"/>
    </row>
    <row r="158" spans="1:7" s="154" customFormat="1" ht="51" x14ac:dyDescent="0.2">
      <c r="A158" s="148" t="s">
        <v>693</v>
      </c>
      <c r="B158" s="149" t="s">
        <v>951</v>
      </c>
      <c r="C158" s="150" t="s">
        <v>38</v>
      </c>
      <c r="D158" s="151">
        <v>1</v>
      </c>
      <c r="E158" s="155"/>
      <c r="F158" s="156"/>
    </row>
    <row r="159" spans="1:7" s="154" customFormat="1" x14ac:dyDescent="0.2">
      <c r="A159" s="148"/>
      <c r="B159" s="149"/>
      <c r="C159" s="150"/>
      <c r="D159" s="151"/>
      <c r="E159" s="186"/>
      <c r="F159" s="210"/>
      <c r="G159" s="163"/>
    </row>
    <row r="160" spans="1:7" s="154" customFormat="1" ht="51" x14ac:dyDescent="0.2">
      <c r="A160" s="148" t="s">
        <v>694</v>
      </c>
      <c r="B160" s="149" t="s">
        <v>952</v>
      </c>
      <c r="C160" s="150" t="s">
        <v>38</v>
      </c>
      <c r="D160" s="151">
        <v>1</v>
      </c>
      <c r="E160" s="155"/>
      <c r="F160" s="156"/>
    </row>
    <row r="161" spans="1:7" s="154" customFormat="1" x14ac:dyDescent="0.2">
      <c r="A161" s="148"/>
      <c r="B161" s="149"/>
      <c r="C161" s="150"/>
      <c r="D161" s="151"/>
      <c r="E161" s="186"/>
      <c r="F161" s="210"/>
      <c r="G161" s="163"/>
    </row>
    <row r="162" spans="1:7" s="154" customFormat="1" ht="16.5" customHeight="1" x14ac:dyDescent="0.2">
      <c r="A162" s="148" t="s">
        <v>695</v>
      </c>
      <c r="B162" s="149" t="s">
        <v>696</v>
      </c>
      <c r="C162" s="150"/>
      <c r="D162" s="151"/>
      <c r="E162" s="212"/>
      <c r="F162" s="187"/>
    </row>
    <row r="163" spans="1:7" s="154" customFormat="1" ht="51" x14ac:dyDescent="0.2">
      <c r="A163" s="164" t="s">
        <v>697</v>
      </c>
      <c r="B163" s="165" t="s">
        <v>953</v>
      </c>
      <c r="C163" s="166" t="s">
        <v>38</v>
      </c>
      <c r="D163" s="170">
        <v>2</v>
      </c>
      <c r="E163" s="173"/>
      <c r="F163" s="169"/>
    </row>
    <row r="164" spans="1:7" s="154" customFormat="1" x14ac:dyDescent="0.2">
      <c r="A164" s="148"/>
      <c r="B164" s="149"/>
      <c r="C164" s="150"/>
      <c r="D164" s="151"/>
      <c r="E164" s="178"/>
      <c r="F164" s="179"/>
    </row>
    <row r="165" spans="1:7" s="154" customFormat="1" ht="24" customHeight="1" x14ac:dyDescent="0.2">
      <c r="A165" s="164" t="s">
        <v>698</v>
      </c>
      <c r="B165" s="165" t="s">
        <v>699</v>
      </c>
      <c r="C165" s="166" t="s">
        <v>38</v>
      </c>
      <c r="D165" s="170">
        <v>2</v>
      </c>
      <c r="E165" s="173"/>
      <c r="F165" s="169"/>
    </row>
    <row r="166" spans="1:7" s="154" customFormat="1" x14ac:dyDescent="0.2">
      <c r="A166" s="148"/>
      <c r="B166" s="149"/>
      <c r="C166" s="150"/>
      <c r="D166" s="151"/>
      <c r="E166" s="178"/>
      <c r="F166" s="179"/>
      <c r="G166" s="163"/>
    </row>
    <row r="167" spans="1:7" s="163" customFormat="1" ht="15.75" customHeight="1" x14ac:dyDescent="0.2">
      <c r="A167" s="164" t="s">
        <v>700</v>
      </c>
      <c r="B167" s="213" t="s">
        <v>701</v>
      </c>
      <c r="C167" s="166"/>
      <c r="D167" s="170"/>
      <c r="E167" s="173"/>
      <c r="F167" s="181"/>
      <c r="G167" s="214"/>
    </row>
    <row r="168" spans="1:7" s="163" customFormat="1" ht="38.25" x14ac:dyDescent="0.2">
      <c r="A168" s="164" t="s">
        <v>702</v>
      </c>
      <c r="B168" s="165" t="s">
        <v>954</v>
      </c>
      <c r="C168" s="166" t="s">
        <v>38</v>
      </c>
      <c r="D168" s="170">
        <v>1</v>
      </c>
      <c r="E168" s="168"/>
      <c r="F168" s="215"/>
      <c r="G168" s="214"/>
    </row>
    <row r="169" spans="1:7" s="163" customFormat="1" ht="9" customHeight="1" x14ac:dyDescent="0.2">
      <c r="A169" s="164"/>
      <c r="B169" s="165"/>
      <c r="C169" s="166"/>
      <c r="D169" s="170"/>
      <c r="E169" s="171"/>
      <c r="F169" s="172"/>
      <c r="G169" s="214"/>
    </row>
    <row r="170" spans="1:7" s="163" customFormat="1" ht="25.5" x14ac:dyDescent="0.2">
      <c r="A170" s="164" t="s">
        <v>703</v>
      </c>
      <c r="B170" s="165" t="s">
        <v>955</v>
      </c>
      <c r="C170" s="166" t="s">
        <v>38</v>
      </c>
      <c r="D170" s="170">
        <v>1</v>
      </c>
      <c r="E170" s="173"/>
      <c r="F170" s="215"/>
      <c r="G170" s="214"/>
    </row>
    <row r="171" spans="1:7" s="163" customFormat="1" ht="9" customHeight="1" x14ac:dyDescent="0.2">
      <c r="A171" s="164"/>
      <c r="B171" s="165"/>
      <c r="C171" s="166"/>
      <c r="D171" s="170"/>
      <c r="E171" s="171"/>
      <c r="F171" s="172"/>
      <c r="G171" s="214"/>
    </row>
    <row r="172" spans="1:7" s="163" customFormat="1" x14ac:dyDescent="0.2">
      <c r="A172" s="198" t="s">
        <v>704</v>
      </c>
      <c r="B172" s="165" t="s">
        <v>705</v>
      </c>
      <c r="C172" s="166" t="s">
        <v>38</v>
      </c>
      <c r="D172" s="170">
        <v>1</v>
      </c>
      <c r="E172" s="171"/>
      <c r="F172" s="215"/>
    </row>
    <row r="173" spans="1:7" s="154" customFormat="1" x14ac:dyDescent="0.2">
      <c r="A173" s="198"/>
      <c r="B173" s="165"/>
      <c r="C173" s="166"/>
      <c r="D173" s="170"/>
      <c r="E173" s="171"/>
      <c r="F173" s="216"/>
      <c r="G173" s="163"/>
    </row>
    <row r="174" spans="1:7" s="163" customFormat="1" x14ac:dyDescent="0.2">
      <c r="A174" s="207" t="s">
        <v>706</v>
      </c>
      <c r="B174" s="175" t="s">
        <v>707</v>
      </c>
      <c r="C174" s="180"/>
      <c r="D174" s="180"/>
      <c r="E174" s="217"/>
      <c r="F174" s="218"/>
    </row>
    <row r="175" spans="1:7" s="154" customFormat="1" x14ac:dyDescent="0.2">
      <c r="A175" s="207"/>
      <c r="B175" s="175"/>
      <c r="C175" s="180"/>
      <c r="D175" s="180"/>
      <c r="E175" s="219"/>
      <c r="F175" s="180"/>
    </row>
    <row r="176" spans="1:7" s="163" customFormat="1" ht="81" customHeight="1" x14ac:dyDescent="0.25">
      <c r="A176" s="198" t="s">
        <v>708</v>
      </c>
      <c r="B176" s="165" t="s">
        <v>709</v>
      </c>
      <c r="C176" s="166" t="s">
        <v>38</v>
      </c>
      <c r="D176" s="166">
        <v>7</v>
      </c>
      <c r="E176" s="201"/>
      <c r="F176" s="169"/>
    </row>
    <row r="177" spans="1:7" s="154" customFormat="1" ht="13.5" hidden="1" x14ac:dyDescent="0.25">
      <c r="A177" s="198"/>
      <c r="B177" s="202"/>
      <c r="C177" s="199"/>
      <c r="D177" s="200"/>
      <c r="E177" s="201"/>
      <c r="F177" s="169"/>
    </row>
    <row r="178" spans="1:7" s="163" customFormat="1" ht="76.5" x14ac:dyDescent="0.2">
      <c r="A178" s="164" t="s">
        <v>710</v>
      </c>
      <c r="B178" s="165" t="s">
        <v>711</v>
      </c>
      <c r="C178" s="166" t="s">
        <v>229</v>
      </c>
      <c r="D178" s="170">
        <v>12</v>
      </c>
      <c r="E178" s="173"/>
      <c r="F178" s="181"/>
    </row>
    <row r="179" spans="1:7" s="154" customFormat="1" x14ac:dyDescent="0.2">
      <c r="A179" s="148"/>
      <c r="B179" s="149"/>
      <c r="C179" s="150"/>
      <c r="D179" s="151"/>
      <c r="E179" s="178"/>
      <c r="F179" s="179"/>
    </row>
    <row r="180" spans="1:7" s="154" customFormat="1" x14ac:dyDescent="0.2">
      <c r="A180" s="164" t="s">
        <v>712</v>
      </c>
      <c r="B180" s="165" t="s">
        <v>633</v>
      </c>
      <c r="C180" s="166" t="s">
        <v>229</v>
      </c>
      <c r="D180" s="170">
        <v>24</v>
      </c>
      <c r="E180" s="168"/>
      <c r="F180" s="181"/>
      <c r="G180" s="163"/>
    </row>
    <row r="181" spans="1:7" s="154" customFormat="1" x14ac:dyDescent="0.2">
      <c r="A181" s="148"/>
      <c r="B181" s="149"/>
      <c r="C181" s="150"/>
      <c r="D181" s="151"/>
      <c r="E181" s="178"/>
      <c r="F181" s="179"/>
    </row>
    <row r="182" spans="1:7" s="163" customFormat="1" ht="38.25" x14ac:dyDescent="0.2">
      <c r="A182" s="164" t="s">
        <v>713</v>
      </c>
      <c r="B182" s="165" t="s">
        <v>714</v>
      </c>
      <c r="C182" s="166" t="s">
        <v>38</v>
      </c>
      <c r="D182" s="170">
        <v>14</v>
      </c>
      <c r="E182" s="173"/>
      <c r="F182" s="181"/>
      <c r="G182" s="154"/>
    </row>
    <row r="183" spans="1:7" s="154" customFormat="1" x14ac:dyDescent="0.2">
      <c r="A183" s="148"/>
      <c r="B183" s="149"/>
      <c r="C183" s="150"/>
      <c r="D183" s="151"/>
      <c r="E183" s="178"/>
      <c r="F183" s="179"/>
    </row>
    <row r="184" spans="1:7" s="154" customFormat="1" x14ac:dyDescent="0.2">
      <c r="A184" s="164" t="s">
        <v>715</v>
      </c>
      <c r="B184" s="165" t="s">
        <v>642</v>
      </c>
      <c r="C184" s="166" t="s">
        <v>38</v>
      </c>
      <c r="D184" s="170">
        <v>7</v>
      </c>
      <c r="E184" s="173"/>
      <c r="F184" s="181"/>
      <c r="G184" s="163"/>
    </row>
    <row r="185" spans="1:7" s="154" customFormat="1" x14ac:dyDescent="0.2">
      <c r="A185" s="148"/>
      <c r="B185" s="149"/>
      <c r="C185" s="150"/>
      <c r="D185" s="151"/>
      <c r="E185" s="178"/>
      <c r="F185" s="179"/>
    </row>
    <row r="186" spans="1:7" s="154" customFormat="1" x14ac:dyDescent="0.2">
      <c r="A186" s="164" t="s">
        <v>716</v>
      </c>
      <c r="B186" s="165" t="s">
        <v>717</v>
      </c>
      <c r="C186" s="166" t="s">
        <v>38</v>
      </c>
      <c r="D186" s="170">
        <v>1</v>
      </c>
      <c r="E186" s="173"/>
      <c r="F186" s="181"/>
    </row>
    <row r="187" spans="1:7" s="154" customFormat="1" x14ac:dyDescent="0.2">
      <c r="A187" s="148"/>
      <c r="B187" s="149"/>
      <c r="C187" s="150"/>
      <c r="D187" s="151"/>
      <c r="E187" s="178"/>
      <c r="F187" s="179"/>
    </row>
    <row r="188" spans="1:7" s="163" customFormat="1" x14ac:dyDescent="0.2">
      <c r="A188" s="164" t="s">
        <v>718</v>
      </c>
      <c r="B188" s="165" t="s">
        <v>607</v>
      </c>
      <c r="C188" s="166" t="s">
        <v>38</v>
      </c>
      <c r="D188" s="170">
        <v>2</v>
      </c>
      <c r="E188" s="173"/>
      <c r="F188" s="181"/>
    </row>
    <row r="189" spans="1:7" s="154" customFormat="1" x14ac:dyDescent="0.2">
      <c r="A189" s="148"/>
      <c r="B189" s="149"/>
      <c r="C189" s="150"/>
      <c r="D189" s="151"/>
      <c r="E189" s="178"/>
      <c r="F189" s="179"/>
    </row>
    <row r="190" spans="1:7" s="154" customFormat="1" ht="38.25" x14ac:dyDescent="0.2">
      <c r="A190" s="164" t="s">
        <v>719</v>
      </c>
      <c r="B190" s="165" t="s">
        <v>720</v>
      </c>
      <c r="C190" s="166" t="s">
        <v>38</v>
      </c>
      <c r="D190" s="170">
        <v>1</v>
      </c>
      <c r="E190" s="173"/>
      <c r="F190" s="181"/>
    </row>
    <row r="191" spans="1:7" s="154" customFormat="1" x14ac:dyDescent="0.2">
      <c r="A191" s="148"/>
      <c r="B191" s="149"/>
      <c r="C191" s="150"/>
      <c r="D191" s="151"/>
      <c r="E191" s="178"/>
      <c r="F191" s="179"/>
    </row>
    <row r="192" spans="1:7" s="154" customFormat="1" ht="38.25" x14ac:dyDescent="0.2">
      <c r="A192" s="164" t="s">
        <v>721</v>
      </c>
      <c r="B192" s="165" t="s">
        <v>722</v>
      </c>
      <c r="C192" s="166" t="s">
        <v>38</v>
      </c>
      <c r="D192" s="170">
        <v>3</v>
      </c>
      <c r="E192" s="173"/>
      <c r="F192" s="181"/>
    </row>
    <row r="193" spans="1:7" s="154" customFormat="1" x14ac:dyDescent="0.2">
      <c r="A193" s="148"/>
      <c r="B193" s="149"/>
      <c r="C193" s="150"/>
      <c r="D193" s="151"/>
      <c r="E193" s="178"/>
      <c r="F193" s="179"/>
    </row>
    <row r="194" spans="1:7" s="154" customFormat="1" ht="25.5" x14ac:dyDescent="0.2">
      <c r="A194" s="164" t="s">
        <v>723</v>
      </c>
      <c r="B194" s="165" t="s">
        <v>652</v>
      </c>
      <c r="C194" s="166" t="s">
        <v>38</v>
      </c>
      <c r="D194" s="170">
        <v>3</v>
      </c>
      <c r="E194" s="173"/>
      <c r="F194" s="169"/>
    </row>
    <row r="195" spans="1:7" s="154" customFormat="1" x14ac:dyDescent="0.2">
      <c r="A195" s="148"/>
      <c r="B195" s="165"/>
      <c r="C195" s="166"/>
      <c r="D195" s="170"/>
      <c r="E195" s="168"/>
      <c r="F195" s="197"/>
    </row>
    <row r="196" spans="1:7" s="154" customFormat="1" ht="51" x14ac:dyDescent="0.2">
      <c r="A196" s="205" t="s">
        <v>724</v>
      </c>
      <c r="B196" s="165" t="s">
        <v>725</v>
      </c>
      <c r="C196" s="163" t="s">
        <v>38</v>
      </c>
      <c r="D196" s="151">
        <v>7</v>
      </c>
      <c r="E196" s="171"/>
      <c r="F196" s="204"/>
    </row>
    <row r="197" spans="1:7" s="154" customFormat="1" x14ac:dyDescent="0.2">
      <c r="A197" s="205"/>
      <c r="B197" s="165"/>
      <c r="C197" s="163"/>
      <c r="D197" s="163"/>
      <c r="E197" s="171"/>
      <c r="F197" s="163"/>
    </row>
    <row r="198" spans="1:7" s="163" customFormat="1" x14ac:dyDescent="0.2">
      <c r="A198" s="198" t="s">
        <v>726</v>
      </c>
      <c r="B198" s="165" t="s">
        <v>956</v>
      </c>
      <c r="C198" s="166"/>
      <c r="D198" s="170"/>
      <c r="E198" s="171"/>
      <c r="F198" s="216"/>
      <c r="G198" s="154"/>
    </row>
    <row r="199" spans="1:7" s="163" customFormat="1" ht="38.25" x14ac:dyDescent="0.2">
      <c r="A199" s="148" t="s">
        <v>727</v>
      </c>
      <c r="B199" s="162" t="s">
        <v>728</v>
      </c>
      <c r="C199" s="150" t="s">
        <v>38</v>
      </c>
      <c r="D199" s="151">
        <v>2</v>
      </c>
      <c r="E199" s="157"/>
      <c r="F199" s="156"/>
    </row>
    <row r="200" spans="1:7" s="163" customFormat="1" x14ac:dyDescent="0.2">
      <c r="A200" s="148"/>
      <c r="B200" s="149"/>
      <c r="C200" s="150"/>
      <c r="D200" s="151"/>
      <c r="E200" s="152"/>
      <c r="F200" s="210"/>
      <c r="G200" s="154"/>
    </row>
    <row r="201" spans="1:7" s="163" customFormat="1" ht="51" x14ac:dyDescent="0.2">
      <c r="A201" s="148" t="s">
        <v>729</v>
      </c>
      <c r="B201" s="162" t="s">
        <v>730</v>
      </c>
      <c r="C201" s="150" t="s">
        <v>38</v>
      </c>
      <c r="D201" s="151">
        <v>2</v>
      </c>
      <c r="E201" s="157"/>
      <c r="F201" s="156"/>
    </row>
    <row r="202" spans="1:7" s="163" customFormat="1" x14ac:dyDescent="0.2">
      <c r="A202" s="148"/>
      <c r="B202" s="149"/>
      <c r="C202" s="150"/>
      <c r="D202" s="151"/>
      <c r="E202" s="152"/>
      <c r="F202" s="210"/>
      <c r="G202" s="154"/>
    </row>
    <row r="203" spans="1:7" s="163" customFormat="1" ht="38.25" x14ac:dyDescent="0.2">
      <c r="A203" s="164" t="s">
        <v>731</v>
      </c>
      <c r="B203" s="165" t="s">
        <v>957</v>
      </c>
      <c r="C203" s="166" t="s">
        <v>38</v>
      </c>
      <c r="D203" s="170">
        <v>3</v>
      </c>
      <c r="E203" s="168"/>
      <c r="F203" s="169"/>
    </row>
    <row r="204" spans="1:7" s="163" customFormat="1" ht="15" x14ac:dyDescent="0.25">
      <c r="A204" s="174"/>
      <c r="B204" s="175"/>
      <c r="C204" s="176"/>
      <c r="D204" s="177"/>
      <c r="E204" s="155"/>
      <c r="F204" s="161"/>
      <c r="G204" s="154"/>
    </row>
    <row r="205" spans="1:7" s="163" customFormat="1" ht="38.25" x14ac:dyDescent="0.2">
      <c r="A205" s="164" t="s">
        <v>732</v>
      </c>
      <c r="B205" s="165" t="s">
        <v>958</v>
      </c>
      <c r="C205" s="166" t="s">
        <v>38</v>
      </c>
      <c r="D205" s="170">
        <v>2</v>
      </c>
      <c r="E205" s="168"/>
      <c r="F205" s="169"/>
    </row>
    <row r="206" spans="1:7" s="163" customFormat="1" ht="15" x14ac:dyDescent="0.25">
      <c r="A206" s="174"/>
      <c r="B206" s="175"/>
      <c r="C206" s="176"/>
      <c r="D206" s="177"/>
      <c r="E206" s="155"/>
      <c r="F206" s="161"/>
      <c r="G206" s="154"/>
    </row>
    <row r="207" spans="1:7" s="163" customFormat="1" ht="38.25" x14ac:dyDescent="0.2">
      <c r="A207" s="164" t="s">
        <v>733</v>
      </c>
      <c r="B207" s="165" t="s">
        <v>959</v>
      </c>
      <c r="C207" s="166" t="s">
        <v>38</v>
      </c>
      <c r="D207" s="170">
        <v>5</v>
      </c>
      <c r="E207" s="168"/>
      <c r="F207" s="169"/>
    </row>
    <row r="208" spans="1:7" s="163" customFormat="1" ht="15" x14ac:dyDescent="0.25">
      <c r="A208" s="174"/>
      <c r="B208" s="175"/>
      <c r="C208" s="176"/>
      <c r="D208" s="177"/>
      <c r="E208" s="155"/>
      <c r="F208" s="161"/>
    </row>
    <row r="209" spans="1:7" s="163" customFormat="1" ht="38.25" x14ac:dyDescent="0.2">
      <c r="A209" s="164" t="s">
        <v>734</v>
      </c>
      <c r="B209" s="165" t="s">
        <v>960</v>
      </c>
      <c r="C209" s="166" t="s">
        <v>38</v>
      </c>
      <c r="D209" s="170">
        <v>2</v>
      </c>
      <c r="E209" s="168"/>
      <c r="F209" s="169"/>
    </row>
    <row r="210" spans="1:7" s="163" customFormat="1" ht="15" x14ac:dyDescent="0.25">
      <c r="A210" s="174"/>
      <c r="B210" s="175"/>
      <c r="C210" s="176"/>
      <c r="D210" s="177"/>
      <c r="E210" s="178"/>
      <c r="F210" s="179"/>
    </row>
    <row r="211" spans="1:7" s="163" customFormat="1" ht="38.25" x14ac:dyDescent="0.2">
      <c r="A211" s="164" t="s">
        <v>735</v>
      </c>
      <c r="B211" s="165" t="s">
        <v>961</v>
      </c>
      <c r="C211" s="166" t="s">
        <v>38</v>
      </c>
      <c r="D211" s="170">
        <v>2</v>
      </c>
      <c r="E211" s="168"/>
      <c r="F211" s="169"/>
    </row>
    <row r="212" spans="1:7" s="163" customFormat="1" ht="15" x14ac:dyDescent="0.25">
      <c r="A212" s="174"/>
      <c r="B212" s="175"/>
      <c r="C212" s="176"/>
      <c r="D212" s="177"/>
      <c r="E212" s="178"/>
      <c r="F212" s="179"/>
    </row>
    <row r="213" spans="1:7" s="163" customFormat="1" ht="89.25" x14ac:dyDescent="0.2">
      <c r="A213" s="205" t="s">
        <v>736</v>
      </c>
      <c r="B213" s="165" t="s">
        <v>962</v>
      </c>
      <c r="C213" s="163" t="s">
        <v>38</v>
      </c>
      <c r="D213" s="170">
        <v>1</v>
      </c>
      <c r="E213" s="171"/>
      <c r="F213" s="204"/>
    </row>
    <row r="214" spans="1:7" s="163" customFormat="1" ht="15" x14ac:dyDescent="0.2">
      <c r="A214" s="220"/>
      <c r="B214" s="221"/>
      <c r="C214" s="222"/>
      <c r="D214" s="170"/>
      <c r="E214" s="223"/>
      <c r="F214" s="224"/>
      <c r="G214" s="154"/>
    </row>
    <row r="215" spans="1:7" s="163" customFormat="1" ht="25.5" x14ac:dyDescent="0.2">
      <c r="A215" s="205" t="s">
        <v>737</v>
      </c>
      <c r="B215" s="165" t="s">
        <v>738</v>
      </c>
      <c r="C215" s="163" t="s">
        <v>38</v>
      </c>
      <c r="D215" s="170">
        <v>1</v>
      </c>
      <c r="E215" s="223"/>
      <c r="F215" s="204"/>
      <c r="G215" s="154"/>
    </row>
    <row r="216" spans="1:7" s="163" customFormat="1" ht="15" x14ac:dyDescent="0.2">
      <c r="A216" s="205"/>
      <c r="B216" s="221"/>
      <c r="C216" s="222"/>
      <c r="D216" s="170"/>
      <c r="E216" s="223"/>
      <c r="F216" s="204"/>
      <c r="G216" s="154"/>
    </row>
    <row r="217" spans="1:7" s="163" customFormat="1" ht="25.5" x14ac:dyDescent="0.2">
      <c r="A217" s="205" t="s">
        <v>739</v>
      </c>
      <c r="B217" s="165" t="s">
        <v>971</v>
      </c>
      <c r="C217" s="163" t="s">
        <v>229</v>
      </c>
      <c r="D217" s="170">
        <v>40</v>
      </c>
      <c r="E217" s="223"/>
      <c r="F217" s="204"/>
      <c r="G217" s="154"/>
    </row>
    <row r="218" spans="1:7" s="163" customFormat="1" ht="15" x14ac:dyDescent="0.2">
      <c r="A218" s="205"/>
      <c r="B218" s="165"/>
      <c r="D218" s="170"/>
      <c r="E218" s="223"/>
      <c r="F218" s="204"/>
      <c r="G218" s="154"/>
    </row>
    <row r="219" spans="1:7" s="163" customFormat="1" ht="25.5" x14ac:dyDescent="0.2">
      <c r="A219" s="205" t="s">
        <v>739</v>
      </c>
      <c r="B219" s="165" t="s">
        <v>740</v>
      </c>
      <c r="C219" s="163" t="s">
        <v>38</v>
      </c>
      <c r="D219" s="170">
        <v>1</v>
      </c>
      <c r="E219" s="223"/>
      <c r="F219" s="204"/>
      <c r="G219" s="154"/>
    </row>
    <row r="220" spans="1:7" s="163" customFormat="1" ht="15" x14ac:dyDescent="0.2">
      <c r="A220" s="205"/>
      <c r="B220" s="165"/>
      <c r="D220" s="170"/>
      <c r="E220" s="223"/>
      <c r="F220" s="204"/>
      <c r="G220" s="154"/>
    </row>
    <row r="221" spans="1:7" s="163" customFormat="1" ht="25.5" x14ac:dyDescent="0.2">
      <c r="A221" s="205" t="s">
        <v>741</v>
      </c>
      <c r="B221" s="165" t="s">
        <v>742</v>
      </c>
      <c r="C221" s="163" t="s">
        <v>38</v>
      </c>
      <c r="D221" s="170">
        <v>1</v>
      </c>
      <c r="E221" s="223"/>
      <c r="F221" s="204"/>
    </row>
    <row r="222" spans="1:7" s="163" customFormat="1" ht="15" x14ac:dyDescent="0.2">
      <c r="A222" s="205"/>
      <c r="B222" s="165"/>
      <c r="D222" s="170"/>
      <c r="E222" s="223"/>
      <c r="F222" s="224"/>
    </row>
    <row r="223" spans="1:7" s="163" customFormat="1" ht="25.5" x14ac:dyDescent="0.2">
      <c r="A223" s="205" t="s">
        <v>743</v>
      </c>
      <c r="B223" s="165" t="s">
        <v>744</v>
      </c>
      <c r="C223" s="163" t="s">
        <v>229</v>
      </c>
      <c r="D223" s="170">
        <v>6</v>
      </c>
      <c r="E223" s="223"/>
      <c r="F223" s="204"/>
    </row>
    <row r="224" spans="1:7" s="163" customFormat="1" ht="15" x14ac:dyDescent="0.2">
      <c r="A224" s="205"/>
      <c r="B224" s="165"/>
      <c r="D224" s="170"/>
      <c r="E224" s="223"/>
      <c r="F224" s="204"/>
      <c r="G224" s="154"/>
    </row>
    <row r="225" spans="1:7" s="163" customFormat="1" ht="76.5" x14ac:dyDescent="0.2">
      <c r="A225" s="205" t="s">
        <v>745</v>
      </c>
      <c r="B225" s="165" t="s">
        <v>963</v>
      </c>
      <c r="C225" s="163" t="s">
        <v>38</v>
      </c>
      <c r="D225" s="170">
        <v>1</v>
      </c>
      <c r="E225" s="222"/>
      <c r="F225" s="204"/>
    </row>
    <row r="226" spans="1:7" s="163" customFormat="1" ht="15" x14ac:dyDescent="0.2">
      <c r="A226" s="205"/>
      <c r="B226" s="221"/>
      <c r="D226" s="170"/>
      <c r="E226" s="222"/>
      <c r="F226" s="225"/>
      <c r="G226" s="154"/>
    </row>
    <row r="227" spans="1:7" s="163" customFormat="1" ht="38.25" x14ac:dyDescent="0.2">
      <c r="A227" s="205" t="s">
        <v>746</v>
      </c>
      <c r="B227" s="165" t="s">
        <v>747</v>
      </c>
      <c r="C227" s="163" t="s">
        <v>38</v>
      </c>
      <c r="D227" s="170">
        <v>6</v>
      </c>
      <c r="E227" s="168"/>
      <c r="F227" s="169"/>
    </row>
    <row r="228" spans="1:7" s="163" customFormat="1" x14ac:dyDescent="0.2">
      <c r="A228" s="205"/>
      <c r="B228" s="175"/>
      <c r="D228" s="170"/>
      <c r="E228" s="178"/>
      <c r="F228" s="179"/>
      <c r="G228" s="154"/>
    </row>
    <row r="229" spans="1:7" s="163" customFormat="1" ht="39" thickBot="1" x14ac:dyDescent="0.25">
      <c r="A229" s="205" t="s">
        <v>748</v>
      </c>
      <c r="B229" s="291" t="s">
        <v>749</v>
      </c>
      <c r="C229" s="292" t="s">
        <v>38</v>
      </c>
      <c r="D229" s="293">
        <v>1</v>
      </c>
      <c r="E229" s="294"/>
      <c r="F229" s="295"/>
    </row>
    <row r="230" spans="1:7" s="163" customFormat="1" x14ac:dyDescent="0.2">
      <c r="A230" s="205"/>
      <c r="B230" s="149"/>
      <c r="D230" s="170"/>
      <c r="E230" s="178"/>
      <c r="F230" s="179"/>
    </row>
    <row r="231" spans="1:7" s="163" customFormat="1" ht="16.5" thickBot="1" x14ac:dyDescent="0.3">
      <c r="A231" s="205"/>
      <c r="B231" s="297" t="s">
        <v>964</v>
      </c>
      <c r="C231" s="298"/>
      <c r="D231" s="301"/>
      <c r="E231" s="299"/>
      <c r="F231" s="300"/>
    </row>
    <row r="232" spans="1:7" s="163" customFormat="1" ht="16.5" thickTop="1" x14ac:dyDescent="0.25">
      <c r="A232" s="205"/>
      <c r="B232" s="226"/>
      <c r="C232" s="227"/>
      <c r="D232" s="170"/>
      <c r="E232" s="228"/>
      <c r="F232" s="229"/>
    </row>
    <row r="233" spans="1:7" s="163" customFormat="1" x14ac:dyDescent="0.2">
      <c r="A233" s="205">
        <v>2</v>
      </c>
      <c r="B233" s="290" t="s">
        <v>750</v>
      </c>
      <c r="C233" s="166"/>
      <c r="D233" s="170"/>
      <c r="E233" s="173"/>
      <c r="F233" s="181"/>
    </row>
    <row r="234" spans="1:7" s="163" customFormat="1" x14ac:dyDescent="0.2">
      <c r="A234" s="205"/>
      <c r="B234" s="165"/>
      <c r="C234" s="166"/>
      <c r="D234" s="170"/>
      <c r="E234" s="173"/>
      <c r="F234" s="181"/>
    </row>
    <row r="235" spans="1:7" s="163" customFormat="1" x14ac:dyDescent="0.2">
      <c r="A235" s="205" t="s">
        <v>751</v>
      </c>
      <c r="B235" s="148" t="s">
        <v>752</v>
      </c>
      <c r="C235" s="150"/>
      <c r="D235" s="170"/>
      <c r="E235" s="152"/>
      <c r="F235" s="153"/>
    </row>
    <row r="236" spans="1:7" s="163" customFormat="1" ht="9.75" customHeight="1" x14ac:dyDescent="0.2">
      <c r="A236" s="205"/>
      <c r="B236" s="149"/>
      <c r="C236" s="150"/>
      <c r="D236" s="170"/>
      <c r="E236" s="157"/>
      <c r="F236" s="158"/>
    </row>
    <row r="237" spans="1:7" s="163" customFormat="1" ht="92.25" customHeight="1" x14ac:dyDescent="0.2">
      <c r="A237" s="205" t="s">
        <v>553</v>
      </c>
      <c r="B237" s="230" t="s">
        <v>966</v>
      </c>
      <c r="C237" s="150" t="s">
        <v>38</v>
      </c>
      <c r="D237" s="170">
        <v>1</v>
      </c>
      <c r="E237" s="152"/>
      <c r="F237" s="169"/>
    </row>
    <row r="238" spans="1:7" s="163" customFormat="1" x14ac:dyDescent="0.2">
      <c r="A238" s="205"/>
      <c r="B238" s="230"/>
      <c r="C238" s="150"/>
      <c r="D238" s="170"/>
      <c r="E238" s="152"/>
      <c r="F238" s="153"/>
    </row>
    <row r="239" spans="1:7" s="163" customFormat="1" ht="89.25" x14ac:dyDescent="0.2">
      <c r="A239" s="205" t="s">
        <v>753</v>
      </c>
      <c r="B239" s="230" t="s">
        <v>967</v>
      </c>
      <c r="C239" s="150" t="s">
        <v>38</v>
      </c>
      <c r="D239" s="170">
        <v>7</v>
      </c>
      <c r="E239" s="152"/>
      <c r="F239" s="169"/>
    </row>
    <row r="240" spans="1:7" s="163" customFormat="1" x14ac:dyDescent="0.2">
      <c r="A240" s="205"/>
      <c r="B240" s="149"/>
      <c r="C240" s="150"/>
      <c r="D240" s="170"/>
      <c r="E240" s="152"/>
      <c r="F240" s="153"/>
    </row>
    <row r="241" spans="1:6" s="163" customFormat="1" ht="89.25" x14ac:dyDescent="0.2">
      <c r="A241" s="205" t="s">
        <v>754</v>
      </c>
      <c r="B241" s="230" t="s">
        <v>968</v>
      </c>
      <c r="C241" s="150" t="s">
        <v>38</v>
      </c>
      <c r="D241" s="170">
        <v>2</v>
      </c>
      <c r="E241" s="152"/>
      <c r="F241" s="169"/>
    </row>
    <row r="242" spans="1:6" s="163" customFormat="1" x14ac:dyDescent="0.2">
      <c r="A242" s="205"/>
      <c r="B242" s="149"/>
      <c r="C242" s="150"/>
      <c r="D242" s="170"/>
      <c r="E242" s="152"/>
      <c r="F242" s="153"/>
    </row>
    <row r="243" spans="1:6" s="163" customFormat="1" ht="38.25" x14ac:dyDescent="0.2">
      <c r="A243" s="205" t="s">
        <v>755</v>
      </c>
      <c r="B243" s="230" t="s">
        <v>972</v>
      </c>
      <c r="C243" s="150" t="s">
        <v>38</v>
      </c>
      <c r="D243" s="170">
        <v>9</v>
      </c>
      <c r="E243" s="152"/>
      <c r="F243" s="169"/>
    </row>
    <row r="244" spans="1:6" s="163" customFormat="1" x14ac:dyDescent="0.2">
      <c r="A244" s="205"/>
      <c r="B244" s="149"/>
      <c r="C244" s="150"/>
      <c r="D244" s="170"/>
      <c r="E244" s="152"/>
      <c r="F244" s="153"/>
    </row>
    <row r="245" spans="1:6" s="163" customFormat="1" ht="63.75" x14ac:dyDescent="0.2">
      <c r="A245" s="205" t="s">
        <v>756</v>
      </c>
      <c r="B245" s="149" t="s">
        <v>969</v>
      </c>
      <c r="C245" s="150" t="s">
        <v>757</v>
      </c>
      <c r="D245" s="170">
        <v>1</v>
      </c>
      <c r="E245" s="152"/>
      <c r="F245" s="169"/>
    </row>
    <row r="246" spans="1:6" s="163" customFormat="1" x14ac:dyDescent="0.2">
      <c r="A246" s="205"/>
      <c r="B246" s="149"/>
      <c r="C246" s="150"/>
      <c r="D246" s="170"/>
      <c r="E246" s="152"/>
      <c r="F246" s="153"/>
    </row>
    <row r="247" spans="1:6" s="163" customFormat="1" ht="76.5" x14ac:dyDescent="0.2">
      <c r="A247" s="205" t="s">
        <v>555</v>
      </c>
      <c r="B247" s="149" t="s">
        <v>970</v>
      </c>
      <c r="C247" s="150"/>
      <c r="D247" s="170"/>
      <c r="E247" s="152"/>
      <c r="F247" s="153"/>
    </row>
    <row r="248" spans="1:6" s="163" customFormat="1" x14ac:dyDescent="0.2">
      <c r="A248" s="205" t="s">
        <v>758</v>
      </c>
      <c r="B248" s="149" t="s">
        <v>759</v>
      </c>
      <c r="C248" s="150" t="s">
        <v>229</v>
      </c>
      <c r="D248" s="170">
        <v>48</v>
      </c>
      <c r="E248" s="152"/>
      <c r="F248" s="169"/>
    </row>
    <row r="249" spans="1:6" s="163" customFormat="1" x14ac:dyDescent="0.2">
      <c r="A249" s="205" t="s">
        <v>760</v>
      </c>
      <c r="B249" s="149" t="s">
        <v>761</v>
      </c>
      <c r="C249" s="150" t="s">
        <v>229</v>
      </c>
      <c r="D249" s="170">
        <v>36</v>
      </c>
      <c r="E249" s="152"/>
      <c r="F249" s="169"/>
    </row>
    <row r="250" spans="1:6" s="163" customFormat="1" x14ac:dyDescent="0.2">
      <c r="A250" s="205" t="s">
        <v>762</v>
      </c>
      <c r="B250" s="149" t="s">
        <v>763</v>
      </c>
      <c r="C250" s="150" t="s">
        <v>229</v>
      </c>
      <c r="D250" s="170">
        <v>66</v>
      </c>
      <c r="E250" s="152"/>
      <c r="F250" s="169"/>
    </row>
    <row r="251" spans="1:6" s="163" customFormat="1" x14ac:dyDescent="0.2">
      <c r="A251" s="205" t="s">
        <v>764</v>
      </c>
      <c r="B251" s="149" t="s">
        <v>765</v>
      </c>
      <c r="C251" s="150" t="s">
        <v>229</v>
      </c>
      <c r="D251" s="170">
        <v>12</v>
      </c>
      <c r="E251" s="152"/>
      <c r="F251" s="169"/>
    </row>
    <row r="252" spans="1:6" s="163" customFormat="1" ht="15" customHeight="1" x14ac:dyDescent="0.2">
      <c r="A252" s="205" t="s">
        <v>766</v>
      </c>
      <c r="B252" s="149" t="s">
        <v>767</v>
      </c>
      <c r="C252" s="150" t="s">
        <v>229</v>
      </c>
      <c r="D252" s="170">
        <v>3</v>
      </c>
      <c r="E252" s="152"/>
      <c r="F252" s="169"/>
    </row>
    <row r="253" spans="1:6" s="163" customFormat="1" x14ac:dyDescent="0.2">
      <c r="A253" s="205" t="s">
        <v>768</v>
      </c>
      <c r="B253" s="149" t="s">
        <v>769</v>
      </c>
      <c r="C253" s="150" t="s">
        <v>38</v>
      </c>
      <c r="D253" s="170">
        <v>1</v>
      </c>
      <c r="E253" s="152"/>
      <c r="F253" s="169"/>
    </row>
    <row r="254" spans="1:6" s="163" customFormat="1" x14ac:dyDescent="0.2">
      <c r="A254" s="205" t="s">
        <v>770</v>
      </c>
      <c r="B254" s="149" t="s">
        <v>771</v>
      </c>
      <c r="C254" s="150" t="s">
        <v>38</v>
      </c>
      <c r="D254" s="170">
        <v>1</v>
      </c>
      <c r="E254" s="152"/>
      <c r="F254" s="169"/>
    </row>
    <row r="255" spans="1:6" s="163" customFormat="1" x14ac:dyDescent="0.2">
      <c r="A255" s="205" t="s">
        <v>772</v>
      </c>
      <c r="B255" s="149" t="s">
        <v>773</v>
      </c>
      <c r="C255" s="150" t="s">
        <v>38</v>
      </c>
      <c r="D255" s="170">
        <v>1</v>
      </c>
      <c r="E255" s="152"/>
      <c r="F255" s="169"/>
    </row>
    <row r="256" spans="1:6" s="163" customFormat="1" x14ac:dyDescent="0.2">
      <c r="A256" s="205" t="s">
        <v>774</v>
      </c>
      <c r="B256" s="149" t="s">
        <v>775</v>
      </c>
      <c r="C256" s="150" t="s">
        <v>757</v>
      </c>
      <c r="D256" s="170">
        <v>8</v>
      </c>
      <c r="E256" s="152"/>
      <c r="F256" s="169"/>
    </row>
    <row r="257" spans="1:13" s="163" customFormat="1" x14ac:dyDescent="0.2">
      <c r="A257" s="205"/>
      <c r="B257" s="149"/>
      <c r="C257" s="150"/>
      <c r="D257" s="170"/>
      <c r="E257" s="152"/>
      <c r="F257" s="169"/>
    </row>
    <row r="258" spans="1:13" s="163" customFormat="1" ht="63.75" x14ac:dyDescent="0.2">
      <c r="A258" s="205" t="s">
        <v>561</v>
      </c>
      <c r="B258" s="149" t="s">
        <v>776</v>
      </c>
      <c r="C258" s="150" t="s">
        <v>229</v>
      </c>
      <c r="D258" s="170">
        <v>54</v>
      </c>
      <c r="E258" s="232"/>
      <c r="F258" s="232"/>
      <c r="G258" s="154"/>
    </row>
    <row r="259" spans="1:13" s="163" customFormat="1" ht="15" x14ac:dyDescent="0.2">
      <c r="A259" s="205"/>
      <c r="B259" s="231"/>
      <c r="C259" s="150"/>
      <c r="D259" s="170"/>
      <c r="E259" s="232"/>
      <c r="F259" s="232"/>
    </row>
    <row r="260" spans="1:13" s="163" customFormat="1" ht="15" x14ac:dyDescent="0.2">
      <c r="A260" s="205" t="s">
        <v>563</v>
      </c>
      <c r="B260" s="149" t="s">
        <v>777</v>
      </c>
      <c r="C260" s="150" t="s">
        <v>229</v>
      </c>
      <c r="D260" s="170">
        <v>24</v>
      </c>
      <c r="E260" s="232"/>
      <c r="F260" s="232"/>
    </row>
    <row r="261" spans="1:13" s="163" customFormat="1" ht="15" x14ac:dyDescent="0.2">
      <c r="A261" s="205"/>
      <c r="B261" s="231"/>
      <c r="C261" s="150"/>
      <c r="D261" s="170"/>
      <c r="E261" s="232"/>
      <c r="F261" s="232"/>
    </row>
    <row r="262" spans="1:13" s="163" customFormat="1" ht="26.25" x14ac:dyDescent="0.25">
      <c r="A262" s="205" t="s">
        <v>778</v>
      </c>
      <c r="B262" s="213" t="s">
        <v>973</v>
      </c>
      <c r="C262" s="150" t="s">
        <v>38</v>
      </c>
      <c r="D262" s="170">
        <v>4</v>
      </c>
      <c r="E262" s="186"/>
      <c r="F262" s="234"/>
      <c r="G262" s="235"/>
    </row>
    <row r="263" spans="1:13" s="163" customFormat="1" ht="19.5" customHeight="1" x14ac:dyDescent="0.2">
      <c r="A263" s="205"/>
      <c r="B263" s="213"/>
      <c r="C263" s="150"/>
      <c r="D263" s="170"/>
      <c r="E263" s="186"/>
      <c r="F263" s="234"/>
    </row>
    <row r="264" spans="1:13" s="163" customFormat="1" ht="39" thickBot="1" x14ac:dyDescent="0.25">
      <c r="A264" s="302" t="s">
        <v>779</v>
      </c>
      <c r="B264" s="291" t="s">
        <v>780</v>
      </c>
      <c r="C264" s="303" t="s">
        <v>114</v>
      </c>
      <c r="D264" s="293">
        <v>50</v>
      </c>
      <c r="E264" s="304"/>
      <c r="F264" s="305"/>
    </row>
    <row r="265" spans="1:13" s="163" customFormat="1" x14ac:dyDescent="0.2">
      <c r="A265" s="205"/>
      <c r="B265" s="175"/>
      <c r="C265" s="176"/>
      <c r="D265" s="170"/>
      <c r="E265" s="186"/>
      <c r="F265" s="153"/>
    </row>
    <row r="266" spans="1:13" s="163" customFormat="1" ht="16.5" thickBot="1" x14ac:dyDescent="0.3">
      <c r="A266" s="306"/>
      <c r="B266" s="297" t="s">
        <v>974</v>
      </c>
      <c r="C266" s="298"/>
      <c r="D266" s="301"/>
      <c r="E266" s="299"/>
      <c r="F266" s="307"/>
      <c r="G266" s="154"/>
    </row>
    <row r="267" spans="1:13" s="163" customFormat="1" ht="16.5" thickTop="1" x14ac:dyDescent="0.25">
      <c r="A267" s="205"/>
      <c r="B267" s="226"/>
      <c r="C267" s="227"/>
      <c r="D267" s="170"/>
      <c r="E267" s="228"/>
      <c r="F267" s="236"/>
      <c r="G267" s="154"/>
    </row>
    <row r="268" spans="1:13" s="163" customFormat="1" x14ac:dyDescent="0.2">
      <c r="A268" s="308">
        <v>3</v>
      </c>
      <c r="B268" s="309" t="s">
        <v>784</v>
      </c>
      <c r="C268" s="150"/>
      <c r="D268" s="170"/>
      <c r="E268" s="152"/>
      <c r="F268" s="153"/>
      <c r="G268" s="154"/>
    </row>
    <row r="269" spans="1:13" s="163" customFormat="1" x14ac:dyDescent="0.2">
      <c r="A269" s="205"/>
      <c r="B269" s="149"/>
      <c r="C269" s="150"/>
      <c r="D269" s="170"/>
      <c r="E269" s="152"/>
      <c r="F269" s="153"/>
      <c r="G269" s="154"/>
    </row>
    <row r="270" spans="1:13" s="163" customFormat="1" ht="70.5" customHeight="1" x14ac:dyDescent="0.25">
      <c r="A270" s="205" t="s">
        <v>751</v>
      </c>
      <c r="B270" s="165" t="s">
        <v>975</v>
      </c>
      <c r="C270" s="166" t="s">
        <v>38</v>
      </c>
      <c r="D270" s="170">
        <v>1</v>
      </c>
      <c r="E270" s="168"/>
      <c r="F270" s="169"/>
      <c r="G270" s="154"/>
      <c r="H270" s="235"/>
      <c r="I270" s="235"/>
      <c r="J270" s="235"/>
      <c r="K270" s="235"/>
      <c r="L270" s="235"/>
      <c r="M270" s="235"/>
    </row>
    <row r="271" spans="1:13" s="163" customFormat="1" x14ac:dyDescent="0.2">
      <c r="A271" s="205"/>
      <c r="B271" s="165"/>
      <c r="C271" s="166"/>
      <c r="D271" s="170"/>
      <c r="E271" s="168"/>
      <c r="F271" s="169"/>
      <c r="G271" s="154"/>
    </row>
    <row r="272" spans="1:13" s="163" customFormat="1" ht="63.75" x14ac:dyDescent="0.2">
      <c r="A272" s="205" t="s">
        <v>785</v>
      </c>
      <c r="B272" s="165" t="s">
        <v>976</v>
      </c>
      <c r="C272" s="166" t="s">
        <v>38</v>
      </c>
      <c r="D272" s="170">
        <v>1</v>
      </c>
      <c r="E272" s="168"/>
      <c r="F272" s="169"/>
      <c r="G272" s="154"/>
    </row>
    <row r="273" spans="1:13" s="163" customFormat="1" x14ac:dyDescent="0.2">
      <c r="A273" s="205"/>
      <c r="B273" s="165"/>
      <c r="C273" s="166"/>
      <c r="D273" s="170"/>
      <c r="E273" s="168"/>
      <c r="F273" s="169"/>
      <c r="G273" s="154"/>
    </row>
    <row r="274" spans="1:13" s="163" customFormat="1" ht="67.5" customHeight="1" x14ac:dyDescent="0.2">
      <c r="A274" s="205" t="s">
        <v>786</v>
      </c>
      <c r="B274" s="165" t="s">
        <v>977</v>
      </c>
      <c r="C274" s="166" t="s">
        <v>38</v>
      </c>
      <c r="D274" s="170">
        <v>2</v>
      </c>
      <c r="E274" s="168"/>
      <c r="F274" s="169"/>
      <c r="G274" s="154"/>
    </row>
    <row r="275" spans="1:13" s="163" customFormat="1" ht="16.5" customHeight="1" x14ac:dyDescent="0.2">
      <c r="A275" s="205"/>
      <c r="B275" s="165"/>
      <c r="C275" s="166"/>
      <c r="D275" s="170"/>
      <c r="E275" s="168"/>
      <c r="F275" s="169"/>
      <c r="G275" s="154"/>
    </row>
    <row r="276" spans="1:13" s="163" customFormat="1" x14ac:dyDescent="0.2">
      <c r="A276" s="205" t="s">
        <v>778</v>
      </c>
      <c r="B276" s="165" t="s">
        <v>787</v>
      </c>
      <c r="C276" s="166"/>
      <c r="D276" s="170"/>
      <c r="E276" s="168"/>
      <c r="F276" s="169"/>
      <c r="G276" s="154"/>
    </row>
    <row r="277" spans="1:13" s="163" customFormat="1" ht="51" x14ac:dyDescent="0.2">
      <c r="A277" s="205" t="s">
        <v>564</v>
      </c>
      <c r="B277" s="149" t="s">
        <v>788</v>
      </c>
      <c r="C277" s="150" t="s">
        <v>38</v>
      </c>
      <c r="D277" s="170">
        <v>1</v>
      </c>
      <c r="E277" s="155"/>
      <c r="F277" s="158"/>
      <c r="G277" s="154"/>
    </row>
    <row r="278" spans="1:13" s="163" customFormat="1" x14ac:dyDescent="0.2">
      <c r="A278" s="205"/>
      <c r="B278" s="149"/>
      <c r="C278" s="150"/>
      <c r="D278" s="170"/>
      <c r="E278" s="155"/>
      <c r="F278" s="158"/>
      <c r="G278" s="154"/>
    </row>
    <row r="279" spans="1:13" s="163" customFormat="1" ht="51" x14ac:dyDescent="0.2">
      <c r="A279" s="205" t="s">
        <v>566</v>
      </c>
      <c r="B279" s="149" t="s">
        <v>789</v>
      </c>
      <c r="C279" s="150" t="s">
        <v>38</v>
      </c>
      <c r="D279" s="170">
        <v>1</v>
      </c>
      <c r="E279" s="155"/>
      <c r="F279" s="158"/>
      <c r="G279" s="154"/>
    </row>
    <row r="280" spans="1:13" x14ac:dyDescent="0.2">
      <c r="A280" s="205"/>
      <c r="D280" s="170"/>
      <c r="E280" s="155"/>
      <c r="H280" s="163"/>
      <c r="I280" s="163"/>
      <c r="J280" s="163"/>
      <c r="K280" s="163"/>
      <c r="L280" s="163"/>
      <c r="M280" s="163"/>
    </row>
    <row r="281" spans="1:13" s="163" customFormat="1" ht="51" x14ac:dyDescent="0.2">
      <c r="A281" s="205" t="s">
        <v>790</v>
      </c>
      <c r="B281" s="149" t="s">
        <v>791</v>
      </c>
      <c r="C281" s="150" t="s">
        <v>38</v>
      </c>
      <c r="D281" s="170">
        <v>3</v>
      </c>
      <c r="E281" s="155"/>
      <c r="F281" s="158"/>
      <c r="G281" s="154"/>
    </row>
    <row r="282" spans="1:13" s="163" customFormat="1" x14ac:dyDescent="0.2">
      <c r="A282" s="205"/>
      <c r="B282" s="149"/>
      <c r="C282" s="150"/>
      <c r="D282" s="170"/>
      <c r="E282" s="155"/>
      <c r="F282" s="153"/>
      <c r="G282" s="154"/>
    </row>
    <row r="283" spans="1:13" s="163" customFormat="1" ht="63.75" x14ac:dyDescent="0.2">
      <c r="A283" s="205" t="s">
        <v>792</v>
      </c>
      <c r="B283" s="149" t="s">
        <v>793</v>
      </c>
      <c r="C283" s="150" t="s">
        <v>38</v>
      </c>
      <c r="D283" s="170">
        <v>1</v>
      </c>
      <c r="E283" s="155"/>
      <c r="F283" s="158"/>
      <c r="G283" s="154"/>
    </row>
    <row r="284" spans="1:13" s="235" customFormat="1" ht="15.75" x14ac:dyDescent="0.25">
      <c r="A284" s="205"/>
      <c r="B284" s="149"/>
      <c r="C284" s="150"/>
      <c r="D284" s="170"/>
      <c r="E284" s="155"/>
      <c r="F284" s="153"/>
      <c r="G284" s="154"/>
      <c r="H284" s="163"/>
      <c r="I284" s="163"/>
      <c r="J284" s="163"/>
      <c r="K284" s="163"/>
      <c r="L284" s="163"/>
      <c r="M284" s="163"/>
    </row>
    <row r="285" spans="1:13" s="163" customFormat="1" ht="25.5" x14ac:dyDescent="0.2">
      <c r="A285" s="205" t="s">
        <v>568</v>
      </c>
      <c r="B285" s="149" t="s">
        <v>794</v>
      </c>
      <c r="C285" s="150"/>
      <c r="D285" s="170"/>
      <c r="E285" s="155"/>
      <c r="F285" s="158"/>
      <c r="G285" s="154"/>
    </row>
    <row r="286" spans="1:13" s="163" customFormat="1" x14ac:dyDescent="0.2">
      <c r="A286" s="205" t="s">
        <v>568</v>
      </c>
      <c r="B286" s="149" t="s">
        <v>795</v>
      </c>
      <c r="C286" s="150" t="s">
        <v>38</v>
      </c>
      <c r="D286" s="170">
        <v>16</v>
      </c>
      <c r="E286" s="155"/>
      <c r="F286" s="158"/>
      <c r="G286" s="154"/>
      <c r="H286" s="154"/>
      <c r="I286" s="154"/>
      <c r="J286" s="154"/>
      <c r="K286" s="154"/>
      <c r="L286" s="154"/>
      <c r="M286" s="154"/>
    </row>
    <row r="287" spans="1:13" s="163" customFormat="1" x14ac:dyDescent="0.2">
      <c r="A287" s="205"/>
      <c r="B287" s="149"/>
      <c r="C287" s="150"/>
      <c r="D287" s="170"/>
      <c r="E287" s="155"/>
      <c r="F287" s="153"/>
      <c r="G287" s="154"/>
      <c r="H287" s="154"/>
      <c r="I287" s="154"/>
      <c r="J287" s="154"/>
      <c r="K287" s="154"/>
      <c r="L287" s="154"/>
      <c r="M287" s="154"/>
    </row>
    <row r="288" spans="1:13" s="163" customFormat="1" x14ac:dyDescent="0.2">
      <c r="A288" s="205" t="s">
        <v>570</v>
      </c>
      <c r="B288" s="149" t="s">
        <v>979</v>
      </c>
      <c r="C288" s="150" t="s">
        <v>38</v>
      </c>
      <c r="D288" s="170">
        <v>3</v>
      </c>
      <c r="E288" s="155"/>
      <c r="F288" s="158"/>
      <c r="G288" s="154"/>
      <c r="H288" s="154"/>
      <c r="I288" s="154"/>
      <c r="J288" s="154"/>
      <c r="K288" s="154"/>
      <c r="L288" s="154"/>
      <c r="M288" s="154"/>
    </row>
    <row r="289" spans="1:13" s="163" customFormat="1" x14ac:dyDescent="0.2">
      <c r="A289" s="205"/>
      <c r="B289" s="149"/>
      <c r="C289" s="150"/>
      <c r="D289" s="170"/>
      <c r="E289" s="155"/>
      <c r="F289" s="153"/>
      <c r="G289" s="154"/>
      <c r="H289" s="154"/>
      <c r="I289" s="154"/>
      <c r="J289" s="154"/>
      <c r="K289" s="154"/>
      <c r="L289" s="154"/>
      <c r="M289" s="154"/>
    </row>
    <row r="290" spans="1:13" s="163" customFormat="1" x14ac:dyDescent="0.2">
      <c r="A290" s="205" t="s">
        <v>572</v>
      </c>
      <c r="B290" s="149" t="s">
        <v>796</v>
      </c>
      <c r="C290" s="150" t="s">
        <v>229</v>
      </c>
      <c r="D290" s="170">
        <v>18</v>
      </c>
      <c r="E290" s="155"/>
      <c r="F290" s="158"/>
      <c r="G290" s="154"/>
      <c r="H290" s="154"/>
      <c r="I290" s="154"/>
      <c r="J290" s="154"/>
      <c r="K290" s="154"/>
      <c r="L290" s="154"/>
      <c r="M290" s="154"/>
    </row>
    <row r="291" spans="1:13" s="163" customFormat="1" x14ac:dyDescent="0.2">
      <c r="A291" s="205"/>
      <c r="B291" s="149"/>
      <c r="C291" s="150"/>
      <c r="D291" s="170"/>
      <c r="E291" s="155"/>
      <c r="F291" s="158"/>
      <c r="G291" s="154"/>
      <c r="H291" s="154"/>
      <c r="I291" s="154"/>
      <c r="J291" s="154"/>
      <c r="K291" s="154"/>
      <c r="L291" s="154"/>
      <c r="M291" s="154"/>
    </row>
    <row r="292" spans="1:13" ht="25.5" x14ac:dyDescent="0.2">
      <c r="A292" s="205" t="s">
        <v>574</v>
      </c>
      <c r="B292" s="149" t="s">
        <v>797</v>
      </c>
      <c r="C292" s="150" t="s">
        <v>38</v>
      </c>
      <c r="D292" s="170">
        <v>3</v>
      </c>
      <c r="E292" s="155"/>
      <c r="F292" s="158"/>
    </row>
    <row r="293" spans="1:13" x14ac:dyDescent="0.2">
      <c r="A293" s="205"/>
      <c r="D293" s="170"/>
      <c r="E293" s="155"/>
      <c r="F293" s="158"/>
    </row>
    <row r="294" spans="1:13" ht="25.5" x14ac:dyDescent="0.2">
      <c r="A294" s="205" t="s">
        <v>798</v>
      </c>
      <c r="B294" s="149" t="s">
        <v>799</v>
      </c>
      <c r="C294" s="150" t="s">
        <v>38</v>
      </c>
      <c r="D294" s="170">
        <v>3</v>
      </c>
      <c r="E294" s="155"/>
      <c r="F294" s="158"/>
    </row>
    <row r="295" spans="1:13" x14ac:dyDescent="0.2">
      <c r="A295" s="205"/>
      <c r="D295" s="170"/>
      <c r="E295" s="155"/>
      <c r="F295" s="158"/>
    </row>
    <row r="296" spans="1:13" ht="25.5" x14ac:dyDescent="0.2">
      <c r="A296" s="205" t="s">
        <v>800</v>
      </c>
      <c r="B296" s="149" t="s">
        <v>801</v>
      </c>
      <c r="C296" s="150" t="s">
        <v>38</v>
      </c>
      <c r="D296" s="170">
        <v>1</v>
      </c>
      <c r="E296" s="155"/>
      <c r="F296" s="158"/>
    </row>
    <row r="297" spans="1:13" x14ac:dyDescent="0.2">
      <c r="A297" s="205"/>
      <c r="D297" s="170"/>
      <c r="E297" s="155"/>
      <c r="F297" s="158"/>
    </row>
    <row r="298" spans="1:13" x14ac:dyDescent="0.2">
      <c r="A298" s="205" t="s">
        <v>576</v>
      </c>
      <c r="B298" s="149" t="s">
        <v>802</v>
      </c>
      <c r="D298" s="170"/>
      <c r="E298" s="155"/>
      <c r="F298" s="158"/>
    </row>
    <row r="299" spans="1:13" ht="63.75" x14ac:dyDescent="0.2">
      <c r="A299" s="205" t="s">
        <v>577</v>
      </c>
      <c r="B299" s="149" t="s">
        <v>803</v>
      </c>
      <c r="C299" s="150" t="s">
        <v>229</v>
      </c>
      <c r="D299" s="170">
        <v>12</v>
      </c>
      <c r="E299" s="155"/>
      <c r="F299" s="158"/>
    </row>
    <row r="300" spans="1:13" s="154" customFormat="1" x14ac:dyDescent="0.2">
      <c r="A300" s="205"/>
      <c r="B300" s="237"/>
      <c r="C300" s="238"/>
      <c r="D300" s="170"/>
      <c r="E300" s="239"/>
      <c r="F300" s="240"/>
    </row>
    <row r="301" spans="1:13" x14ac:dyDescent="0.2">
      <c r="A301" s="205" t="s">
        <v>579</v>
      </c>
      <c r="B301" s="149" t="s">
        <v>804</v>
      </c>
      <c r="C301" s="150" t="s">
        <v>229</v>
      </c>
      <c r="D301" s="170">
        <v>24</v>
      </c>
      <c r="E301" s="155"/>
      <c r="F301" s="158"/>
    </row>
    <row r="302" spans="1:13" x14ac:dyDescent="0.2">
      <c r="A302" s="205"/>
      <c r="D302" s="170"/>
      <c r="E302" s="155"/>
    </row>
    <row r="303" spans="1:13" ht="38.25" x14ac:dyDescent="0.2">
      <c r="A303" s="205" t="s">
        <v>581</v>
      </c>
      <c r="B303" s="149" t="s">
        <v>805</v>
      </c>
      <c r="C303" s="150" t="s">
        <v>114</v>
      </c>
      <c r="D303" s="170">
        <v>50</v>
      </c>
      <c r="E303" s="157"/>
      <c r="F303" s="156"/>
    </row>
    <row r="304" spans="1:13" ht="15" x14ac:dyDescent="0.2">
      <c r="A304" s="205"/>
      <c r="B304" s="189"/>
      <c r="D304" s="170"/>
      <c r="F304" s="156"/>
    </row>
    <row r="305" spans="1:6" ht="38.25" x14ac:dyDescent="0.2">
      <c r="A305" s="205" t="s">
        <v>590</v>
      </c>
      <c r="B305" s="165" t="s">
        <v>780</v>
      </c>
      <c r="C305" s="150" t="s">
        <v>114</v>
      </c>
      <c r="D305" s="170">
        <v>50</v>
      </c>
      <c r="E305" s="168"/>
      <c r="F305" s="181"/>
    </row>
    <row r="306" spans="1:6" x14ac:dyDescent="0.2">
      <c r="A306" s="205"/>
      <c r="B306" s="175"/>
      <c r="D306" s="170"/>
      <c r="E306" s="186"/>
    </row>
    <row r="307" spans="1:6" s="154" customFormat="1" ht="38.25" x14ac:dyDescent="0.2">
      <c r="A307" s="205" t="s">
        <v>781</v>
      </c>
      <c r="B307" s="149" t="s">
        <v>806</v>
      </c>
      <c r="C307" s="150" t="s">
        <v>47</v>
      </c>
      <c r="D307" s="170">
        <v>4</v>
      </c>
      <c r="E307" s="155"/>
      <c r="F307" s="158"/>
    </row>
    <row r="308" spans="1:6" x14ac:dyDescent="0.2">
      <c r="A308" s="205"/>
      <c r="D308" s="170"/>
      <c r="E308" s="155"/>
    </row>
    <row r="309" spans="1:6" ht="38.25" x14ac:dyDescent="0.2">
      <c r="A309" s="205" t="s">
        <v>782</v>
      </c>
      <c r="B309" s="149" t="s">
        <v>807</v>
      </c>
      <c r="C309" s="150" t="s">
        <v>38</v>
      </c>
      <c r="D309" s="170">
        <v>19</v>
      </c>
      <c r="E309" s="155"/>
      <c r="F309" s="158"/>
    </row>
    <row r="310" spans="1:6" x14ac:dyDescent="0.2">
      <c r="A310" s="205"/>
      <c r="D310" s="170"/>
      <c r="E310" s="155"/>
    </row>
    <row r="311" spans="1:6" ht="25.5" x14ac:dyDescent="0.2">
      <c r="A311" s="205" t="s">
        <v>783</v>
      </c>
      <c r="B311" s="165" t="s">
        <v>808</v>
      </c>
      <c r="C311" s="150" t="s">
        <v>47</v>
      </c>
      <c r="D311" s="170">
        <v>3</v>
      </c>
      <c r="E311" s="168"/>
      <c r="F311" s="181"/>
    </row>
    <row r="312" spans="1:6" x14ac:dyDescent="0.2">
      <c r="A312" s="205"/>
      <c r="B312" s="165"/>
      <c r="D312" s="170"/>
      <c r="E312" s="168"/>
      <c r="F312" s="172"/>
    </row>
    <row r="313" spans="1:6" ht="39" thickBot="1" x14ac:dyDescent="0.25">
      <c r="A313" s="302" t="s">
        <v>809</v>
      </c>
      <c r="B313" s="291" t="s">
        <v>810</v>
      </c>
      <c r="C313" s="303" t="s">
        <v>38</v>
      </c>
      <c r="D313" s="293">
        <v>6</v>
      </c>
      <c r="E313" s="311"/>
      <c r="F313" s="312"/>
    </row>
    <row r="314" spans="1:6" ht="15.75" x14ac:dyDescent="0.25">
      <c r="A314" s="205"/>
      <c r="B314" s="180"/>
      <c r="D314" s="170"/>
      <c r="E314" s="241"/>
      <c r="F314" s="242"/>
    </row>
    <row r="315" spans="1:6" ht="16.5" thickBot="1" x14ac:dyDescent="0.3">
      <c r="A315" s="306"/>
      <c r="B315" s="297" t="s">
        <v>980</v>
      </c>
      <c r="C315" s="310"/>
      <c r="D315" s="301"/>
      <c r="E315" s="319"/>
      <c r="F315" s="320"/>
    </row>
    <row r="316" spans="1:6" ht="16.5" thickTop="1" x14ac:dyDescent="0.25">
      <c r="A316" s="313"/>
      <c r="B316" s="296"/>
      <c r="C316" s="315"/>
      <c r="D316" s="170"/>
      <c r="E316" s="241"/>
      <c r="F316" s="242"/>
    </row>
    <row r="317" spans="1:6" ht="63.75" x14ac:dyDescent="0.2">
      <c r="A317" s="205" t="s">
        <v>464</v>
      </c>
      <c r="B317" s="165" t="s">
        <v>981</v>
      </c>
      <c r="D317" s="170"/>
      <c r="E317" s="243"/>
      <c r="F317" s="243"/>
    </row>
    <row r="318" spans="1:6" x14ac:dyDescent="0.2">
      <c r="A318" s="205"/>
      <c r="B318" s="165"/>
      <c r="D318" s="170"/>
      <c r="E318" s="243"/>
      <c r="F318" s="243"/>
    </row>
    <row r="319" spans="1:6" ht="92.25" customHeight="1" x14ac:dyDescent="0.2">
      <c r="A319" s="205" t="s">
        <v>751</v>
      </c>
      <c r="B319" s="165" t="s">
        <v>965</v>
      </c>
      <c r="C319" s="150" t="s">
        <v>38</v>
      </c>
      <c r="D319" s="170">
        <v>1</v>
      </c>
      <c r="E319" s="243"/>
      <c r="F319" s="232"/>
    </row>
    <row r="320" spans="1:6" x14ac:dyDescent="0.2">
      <c r="A320" s="205"/>
      <c r="B320" s="165"/>
      <c r="D320" s="170"/>
      <c r="E320" s="243"/>
      <c r="F320" s="243"/>
    </row>
    <row r="321" spans="1:6" ht="63.75" x14ac:dyDescent="0.2">
      <c r="A321" s="205" t="s">
        <v>811</v>
      </c>
      <c r="B321" s="165" t="s">
        <v>812</v>
      </c>
      <c r="C321" s="150" t="s">
        <v>38</v>
      </c>
      <c r="D321" s="170">
        <v>1</v>
      </c>
      <c r="E321" s="243"/>
      <c r="F321" s="232"/>
    </row>
    <row r="322" spans="1:6" x14ac:dyDescent="0.2">
      <c r="A322" s="205"/>
      <c r="B322" s="165"/>
      <c r="D322" s="170"/>
      <c r="E322" s="243"/>
      <c r="F322" s="243"/>
    </row>
    <row r="323" spans="1:6" ht="25.5" x14ac:dyDescent="0.2">
      <c r="A323" s="205" t="s">
        <v>813</v>
      </c>
      <c r="B323" s="165" t="s">
        <v>814</v>
      </c>
      <c r="C323" s="150" t="s">
        <v>38</v>
      </c>
      <c r="D323" s="170">
        <v>1</v>
      </c>
      <c r="E323" s="243"/>
      <c r="F323" s="232"/>
    </row>
    <row r="324" spans="1:6" x14ac:dyDescent="0.2">
      <c r="A324" s="205"/>
      <c r="B324" s="165"/>
      <c r="D324" s="170"/>
      <c r="E324" s="243"/>
      <c r="F324" s="243"/>
    </row>
    <row r="325" spans="1:6" ht="102" x14ac:dyDescent="0.2">
      <c r="A325" s="205" t="s">
        <v>815</v>
      </c>
      <c r="B325" s="165" t="s">
        <v>816</v>
      </c>
      <c r="C325" s="150" t="s">
        <v>38</v>
      </c>
      <c r="D325" s="170">
        <v>1</v>
      </c>
      <c r="E325" s="243"/>
      <c r="F325" s="232"/>
    </row>
    <row r="326" spans="1:6" x14ac:dyDescent="0.2">
      <c r="A326" s="205"/>
      <c r="B326" s="165"/>
      <c r="D326" s="170"/>
      <c r="E326" s="243"/>
      <c r="F326" s="243"/>
    </row>
    <row r="327" spans="1:6" ht="25.5" x14ac:dyDescent="0.2">
      <c r="A327" s="205" t="s">
        <v>817</v>
      </c>
      <c r="B327" s="165" t="s">
        <v>818</v>
      </c>
      <c r="C327" s="150" t="s">
        <v>38</v>
      </c>
      <c r="D327" s="170">
        <v>2</v>
      </c>
      <c r="E327" s="243"/>
      <c r="F327" s="232"/>
    </row>
    <row r="328" spans="1:6" x14ac:dyDescent="0.2">
      <c r="A328" s="205"/>
      <c r="B328" s="165"/>
      <c r="D328" s="170"/>
      <c r="E328" s="243"/>
      <c r="F328" s="243"/>
    </row>
    <row r="329" spans="1:6" x14ac:dyDescent="0.2">
      <c r="A329" s="205" t="s">
        <v>819</v>
      </c>
      <c r="B329" s="165" t="s">
        <v>820</v>
      </c>
      <c r="C329" s="150" t="s">
        <v>821</v>
      </c>
      <c r="D329" s="170">
        <v>0</v>
      </c>
      <c r="E329" s="243"/>
      <c r="F329" s="243"/>
    </row>
    <row r="330" spans="1:6" x14ac:dyDescent="0.2">
      <c r="A330" s="205"/>
      <c r="B330" s="165"/>
      <c r="D330" s="170"/>
      <c r="E330" s="243"/>
      <c r="F330" s="243"/>
    </row>
    <row r="331" spans="1:6" ht="38.25" x14ac:dyDescent="0.2">
      <c r="A331" s="205" t="s">
        <v>822</v>
      </c>
      <c r="B331" s="165" t="s">
        <v>823</v>
      </c>
      <c r="C331" s="150" t="s">
        <v>38</v>
      </c>
      <c r="D331" s="170">
        <v>8</v>
      </c>
      <c r="E331" s="243"/>
      <c r="F331" s="232"/>
    </row>
    <row r="332" spans="1:6" x14ac:dyDescent="0.2">
      <c r="A332" s="205"/>
      <c r="B332" s="165"/>
      <c r="D332" s="170"/>
      <c r="E332" s="243"/>
      <c r="F332" s="243"/>
    </row>
    <row r="333" spans="1:6" ht="15" x14ac:dyDescent="0.2">
      <c r="A333" s="205" t="s">
        <v>824</v>
      </c>
      <c r="B333" s="165" t="s">
        <v>825</v>
      </c>
      <c r="C333" s="150" t="s">
        <v>38</v>
      </c>
      <c r="D333" s="170">
        <v>14</v>
      </c>
      <c r="E333" s="243"/>
      <c r="F333" s="232"/>
    </row>
    <row r="334" spans="1:6" x14ac:dyDescent="0.2">
      <c r="A334" s="205"/>
      <c r="B334" s="165"/>
      <c r="D334" s="170"/>
      <c r="E334" s="243"/>
      <c r="F334" s="243"/>
    </row>
    <row r="335" spans="1:6" ht="15" x14ac:dyDescent="0.2">
      <c r="A335" s="205" t="s">
        <v>826</v>
      </c>
      <c r="B335" s="165" t="s">
        <v>571</v>
      </c>
      <c r="C335" s="150" t="s">
        <v>38</v>
      </c>
      <c r="D335" s="170">
        <v>2</v>
      </c>
      <c r="E335" s="243"/>
      <c r="F335" s="232"/>
    </row>
    <row r="336" spans="1:6" x14ac:dyDescent="0.2">
      <c r="A336" s="205"/>
      <c r="B336" s="165"/>
      <c r="D336" s="170"/>
      <c r="E336" s="243"/>
      <c r="F336" s="243"/>
    </row>
    <row r="337" spans="1:6" ht="15" x14ac:dyDescent="0.2">
      <c r="A337" s="205" t="s">
        <v>827</v>
      </c>
      <c r="B337" s="165" t="s">
        <v>573</v>
      </c>
      <c r="C337" s="150" t="s">
        <v>38</v>
      </c>
      <c r="D337" s="170">
        <v>2</v>
      </c>
      <c r="E337" s="243"/>
      <c r="F337" s="232"/>
    </row>
    <row r="338" spans="1:6" x14ac:dyDescent="0.2">
      <c r="A338" s="205"/>
      <c r="B338" s="165"/>
      <c r="D338" s="170"/>
      <c r="E338" s="243"/>
      <c r="F338" s="243"/>
    </row>
    <row r="339" spans="1:6" ht="91.5" customHeight="1" x14ac:dyDescent="0.2">
      <c r="A339" s="205" t="s">
        <v>828</v>
      </c>
      <c r="B339" s="165" t="s">
        <v>829</v>
      </c>
      <c r="C339" s="150" t="s">
        <v>38</v>
      </c>
      <c r="D339" s="170">
        <v>1</v>
      </c>
      <c r="E339" s="243"/>
      <c r="F339" s="232"/>
    </row>
    <row r="340" spans="1:6" x14ac:dyDescent="0.2">
      <c r="A340" s="205"/>
      <c r="B340" s="165"/>
      <c r="D340" s="170"/>
      <c r="E340" s="243"/>
      <c r="F340" s="243"/>
    </row>
    <row r="341" spans="1:6" x14ac:dyDescent="0.2">
      <c r="A341" s="205" t="s">
        <v>592</v>
      </c>
      <c r="B341" s="165" t="s">
        <v>830</v>
      </c>
      <c r="C341" s="150" t="s">
        <v>821</v>
      </c>
      <c r="D341" s="170">
        <v>0</v>
      </c>
      <c r="E341" s="243"/>
      <c r="F341" s="243"/>
    </row>
    <row r="342" spans="1:6" x14ac:dyDescent="0.2">
      <c r="A342" s="205"/>
      <c r="B342" s="165"/>
      <c r="D342" s="170"/>
      <c r="E342" s="243"/>
      <c r="F342" s="243"/>
    </row>
    <row r="343" spans="1:6" ht="51" x14ac:dyDescent="0.2">
      <c r="A343" s="205" t="s">
        <v>831</v>
      </c>
      <c r="B343" s="165" t="s">
        <v>832</v>
      </c>
      <c r="C343" s="150" t="s">
        <v>229</v>
      </c>
      <c r="D343" s="170">
        <v>12</v>
      </c>
      <c r="E343" s="243"/>
      <c r="F343" s="232"/>
    </row>
    <row r="344" spans="1:6" x14ac:dyDescent="0.2">
      <c r="A344" s="205"/>
      <c r="B344" s="165"/>
      <c r="D344" s="170"/>
      <c r="E344" s="243"/>
      <c r="F344" s="243"/>
    </row>
    <row r="345" spans="1:6" ht="15" x14ac:dyDescent="0.2">
      <c r="A345" s="205" t="s">
        <v>833</v>
      </c>
      <c r="B345" s="165" t="s">
        <v>825</v>
      </c>
      <c r="C345" s="150" t="s">
        <v>229</v>
      </c>
      <c r="D345" s="170">
        <v>36</v>
      </c>
      <c r="E345" s="243"/>
      <c r="F345" s="232"/>
    </row>
    <row r="346" spans="1:6" x14ac:dyDescent="0.2">
      <c r="A346" s="205"/>
      <c r="B346" s="165"/>
      <c r="D346" s="170"/>
      <c r="E346" s="243"/>
      <c r="F346" s="243"/>
    </row>
    <row r="347" spans="1:6" ht="15" x14ac:dyDescent="0.2">
      <c r="A347" s="205" t="s">
        <v>598</v>
      </c>
      <c r="B347" s="165" t="s">
        <v>571</v>
      </c>
      <c r="C347" s="150" t="s">
        <v>229</v>
      </c>
      <c r="D347" s="170">
        <v>12</v>
      </c>
      <c r="E347" s="243"/>
      <c r="F347" s="232"/>
    </row>
    <row r="348" spans="1:6" x14ac:dyDescent="0.2">
      <c r="A348" s="205"/>
      <c r="B348" s="165"/>
      <c r="D348" s="170"/>
      <c r="E348" s="243"/>
      <c r="F348" s="243"/>
    </row>
    <row r="349" spans="1:6" ht="15" x14ac:dyDescent="0.2">
      <c r="A349" s="205" t="s">
        <v>600</v>
      </c>
      <c r="B349" s="165" t="s">
        <v>560</v>
      </c>
      <c r="C349" s="150" t="s">
        <v>229</v>
      </c>
      <c r="D349" s="170">
        <v>60</v>
      </c>
      <c r="E349" s="243"/>
      <c r="F349" s="232"/>
    </row>
    <row r="350" spans="1:6" x14ac:dyDescent="0.2">
      <c r="A350" s="205"/>
      <c r="B350" s="165"/>
      <c r="D350" s="170"/>
      <c r="E350" s="243"/>
      <c r="F350" s="243"/>
    </row>
    <row r="351" spans="1:6" ht="15" x14ac:dyDescent="0.2">
      <c r="A351" s="205" t="s">
        <v>602</v>
      </c>
      <c r="B351" s="165" t="s">
        <v>834</v>
      </c>
      <c r="C351" s="150" t="s">
        <v>229</v>
      </c>
      <c r="D351" s="170">
        <v>6</v>
      </c>
      <c r="E351" s="243"/>
      <c r="F351" s="232"/>
    </row>
    <row r="352" spans="1:6" x14ac:dyDescent="0.2">
      <c r="A352" s="205"/>
      <c r="B352" s="165"/>
      <c r="D352" s="170"/>
      <c r="E352" s="243"/>
      <c r="F352" s="243"/>
    </row>
    <row r="353" spans="1:6" ht="25.5" x14ac:dyDescent="0.2">
      <c r="A353" s="205" t="s">
        <v>626</v>
      </c>
      <c r="B353" s="165" t="s">
        <v>835</v>
      </c>
      <c r="C353" s="150" t="s">
        <v>38</v>
      </c>
      <c r="D353" s="170">
        <v>42</v>
      </c>
      <c r="E353" s="243"/>
      <c r="F353" s="232"/>
    </row>
    <row r="354" spans="1:6" x14ac:dyDescent="0.2">
      <c r="A354" s="205"/>
      <c r="B354" s="165"/>
      <c r="D354" s="170"/>
      <c r="E354" s="243"/>
      <c r="F354" s="243"/>
    </row>
    <row r="355" spans="1:6" ht="51" x14ac:dyDescent="0.2">
      <c r="A355" s="205" t="s">
        <v>669</v>
      </c>
      <c r="B355" s="165" t="s">
        <v>836</v>
      </c>
      <c r="C355" s="150" t="s">
        <v>38</v>
      </c>
      <c r="D355" s="170">
        <v>30</v>
      </c>
      <c r="E355" s="243"/>
      <c r="F355" s="232"/>
    </row>
    <row r="356" spans="1:6" x14ac:dyDescent="0.2">
      <c r="A356" s="205"/>
      <c r="B356" s="165"/>
      <c r="D356" s="170"/>
      <c r="E356" s="243"/>
      <c r="F356" s="243"/>
    </row>
    <row r="357" spans="1:6" ht="51" x14ac:dyDescent="0.2">
      <c r="A357" s="205" t="s">
        <v>837</v>
      </c>
      <c r="B357" s="165" t="s">
        <v>838</v>
      </c>
      <c r="C357" s="150" t="s">
        <v>38</v>
      </c>
      <c r="D357" s="170">
        <v>4</v>
      </c>
      <c r="E357" s="243"/>
      <c r="F357" s="232"/>
    </row>
    <row r="358" spans="1:6" x14ac:dyDescent="0.2">
      <c r="A358" s="205"/>
      <c r="B358" s="165"/>
      <c r="D358" s="170"/>
      <c r="E358" s="243"/>
      <c r="F358" s="243"/>
    </row>
    <row r="359" spans="1:6" ht="15" x14ac:dyDescent="0.2">
      <c r="A359" s="205" t="s">
        <v>839</v>
      </c>
      <c r="B359" s="165" t="s">
        <v>840</v>
      </c>
      <c r="C359" s="150" t="s">
        <v>38</v>
      </c>
      <c r="D359" s="170">
        <v>3</v>
      </c>
      <c r="E359" s="243"/>
      <c r="F359" s="232"/>
    </row>
    <row r="360" spans="1:6" x14ac:dyDescent="0.2">
      <c r="A360" s="205"/>
      <c r="B360" s="165"/>
      <c r="D360" s="170"/>
      <c r="E360" s="243"/>
      <c r="F360" s="243"/>
    </row>
    <row r="361" spans="1:6" ht="25.5" x14ac:dyDescent="0.2">
      <c r="A361" s="205" t="s">
        <v>682</v>
      </c>
      <c r="B361" s="165" t="s">
        <v>841</v>
      </c>
      <c r="C361" s="150" t="s">
        <v>38</v>
      </c>
      <c r="D361" s="170">
        <v>1</v>
      </c>
      <c r="E361" s="244"/>
      <c r="F361" s="232"/>
    </row>
    <row r="362" spans="1:6" x14ac:dyDescent="0.2">
      <c r="A362" s="205"/>
      <c r="B362" s="165"/>
      <c r="D362" s="170"/>
      <c r="E362" s="244"/>
      <c r="F362" s="245"/>
    </row>
    <row r="363" spans="1:6" ht="25.5" x14ac:dyDescent="0.2">
      <c r="A363" s="205" t="s">
        <v>842</v>
      </c>
      <c r="B363" s="165" t="s">
        <v>843</v>
      </c>
      <c r="C363" s="150" t="s">
        <v>47</v>
      </c>
      <c r="D363" s="170">
        <v>16</v>
      </c>
      <c r="E363" s="244"/>
      <c r="F363" s="232"/>
    </row>
    <row r="364" spans="1:6" x14ac:dyDescent="0.2">
      <c r="A364" s="205"/>
      <c r="B364" s="165"/>
      <c r="D364" s="170"/>
      <c r="E364" s="244"/>
      <c r="F364" s="245"/>
    </row>
    <row r="365" spans="1:6" ht="15.75" thickBot="1" x14ac:dyDescent="0.25">
      <c r="A365" s="302" t="s">
        <v>844</v>
      </c>
      <c r="B365" s="291" t="s">
        <v>845</v>
      </c>
      <c r="C365" s="303" t="s">
        <v>47</v>
      </c>
      <c r="D365" s="293">
        <v>16</v>
      </c>
      <c r="E365" s="317"/>
      <c r="F365" s="318"/>
    </row>
    <row r="366" spans="1:6" x14ac:dyDescent="0.2">
      <c r="A366" s="313"/>
      <c r="B366" s="314"/>
      <c r="C366" s="315"/>
      <c r="D366" s="170"/>
      <c r="E366" s="316"/>
      <c r="F366" s="316"/>
    </row>
    <row r="367" spans="1:6" ht="16.5" thickBot="1" x14ac:dyDescent="0.3">
      <c r="A367" s="306"/>
      <c r="B367" s="297" t="s">
        <v>982</v>
      </c>
      <c r="C367" s="310"/>
      <c r="D367" s="301"/>
      <c r="E367" s="319"/>
      <c r="F367" s="320"/>
    </row>
    <row r="368" spans="1:6" ht="15.75" thickTop="1" x14ac:dyDescent="0.2">
      <c r="A368" s="233"/>
      <c r="B368" s="246"/>
      <c r="C368" s="222"/>
      <c r="D368" s="222"/>
      <c r="E368" s="247"/>
      <c r="F368" s="232"/>
    </row>
    <row r="369" spans="1:2" x14ac:dyDescent="0.2">
      <c r="B369" s="162"/>
    </row>
    <row r="370" spans="1:2" x14ac:dyDescent="0.2">
      <c r="B370" s="162"/>
    </row>
    <row r="371" spans="1:2" x14ac:dyDescent="0.2">
      <c r="B371" s="162"/>
    </row>
    <row r="372" spans="1:2" x14ac:dyDescent="0.2">
      <c r="A372" s="248"/>
      <c r="B372" s="249"/>
    </row>
    <row r="373" spans="1:2" x14ac:dyDescent="0.2">
      <c r="B373" s="162"/>
    </row>
    <row r="374" spans="1:2" x14ac:dyDescent="0.2">
      <c r="B374" s="162"/>
    </row>
    <row r="375" spans="1:2" x14ac:dyDescent="0.2">
      <c r="B375" s="162"/>
    </row>
    <row r="376" spans="1:2" x14ac:dyDescent="0.2">
      <c r="A376" s="248"/>
      <c r="B376" s="249"/>
    </row>
    <row r="377" spans="1:2" x14ac:dyDescent="0.2">
      <c r="B377" s="162"/>
    </row>
    <row r="378" spans="1:2" x14ac:dyDescent="0.2">
      <c r="B378" s="162"/>
    </row>
    <row r="379" spans="1:2" x14ac:dyDescent="0.2">
      <c r="B379" s="162"/>
    </row>
    <row r="380" spans="1:2" x14ac:dyDescent="0.2">
      <c r="B380" s="162"/>
    </row>
    <row r="381" spans="1:2" x14ac:dyDescent="0.2">
      <c r="B381" s="162"/>
    </row>
    <row r="382" spans="1:2" x14ac:dyDescent="0.2">
      <c r="B382" s="162"/>
    </row>
    <row r="383" spans="1:2" x14ac:dyDescent="0.2">
      <c r="B383" s="162"/>
    </row>
    <row r="384" spans="1:2" x14ac:dyDescent="0.2">
      <c r="B384" s="162"/>
    </row>
    <row r="385" spans="1:2" x14ac:dyDescent="0.2">
      <c r="B385" s="162"/>
    </row>
    <row r="386" spans="1:2" x14ac:dyDescent="0.2">
      <c r="A386" s="248"/>
      <c r="B386" s="249"/>
    </row>
    <row r="387" spans="1:2" x14ac:dyDescent="0.2">
      <c r="B387" s="162"/>
    </row>
    <row r="388" spans="1:2" x14ac:dyDescent="0.2">
      <c r="B388" s="162"/>
    </row>
    <row r="389" spans="1:2" x14ac:dyDescent="0.2">
      <c r="B389" s="162"/>
    </row>
    <row r="390" spans="1:2" x14ac:dyDescent="0.2">
      <c r="B390" s="162"/>
    </row>
    <row r="391" spans="1:2" x14ac:dyDescent="0.2">
      <c r="B391" s="162"/>
    </row>
    <row r="392" spans="1:2" x14ac:dyDescent="0.2">
      <c r="B392" s="162"/>
    </row>
    <row r="393" spans="1:2" x14ac:dyDescent="0.2">
      <c r="B393" s="162"/>
    </row>
    <row r="394" spans="1:2" x14ac:dyDescent="0.2">
      <c r="A394" s="248"/>
      <c r="B394" s="249"/>
    </row>
    <row r="395" spans="1:2" x14ac:dyDescent="0.2">
      <c r="B395" s="162"/>
    </row>
    <row r="396" spans="1:2" x14ac:dyDescent="0.2">
      <c r="B396" s="162"/>
    </row>
    <row r="397" spans="1:2" x14ac:dyDescent="0.2">
      <c r="B397" s="162"/>
    </row>
    <row r="398" spans="1:2" x14ac:dyDescent="0.2">
      <c r="B398" s="162"/>
    </row>
    <row r="399" spans="1:2" x14ac:dyDescent="0.2">
      <c r="B399" s="162"/>
    </row>
    <row r="400" spans="1:2" x14ac:dyDescent="0.2">
      <c r="B400" s="162"/>
    </row>
    <row r="401" spans="1:2" x14ac:dyDescent="0.2">
      <c r="B401" s="162"/>
    </row>
    <row r="402" spans="1:2" x14ac:dyDescent="0.2">
      <c r="A402" s="248"/>
      <c r="B402" s="249"/>
    </row>
    <row r="403" spans="1:2" x14ac:dyDescent="0.2">
      <c r="B403" s="162"/>
    </row>
    <row r="404" spans="1:2" x14ac:dyDescent="0.2">
      <c r="B404" s="162"/>
    </row>
    <row r="405" spans="1:2" x14ac:dyDescent="0.2">
      <c r="B405" s="162"/>
    </row>
    <row r="406" spans="1:2" x14ac:dyDescent="0.2">
      <c r="B406" s="162"/>
    </row>
    <row r="407" spans="1:2" x14ac:dyDescent="0.2">
      <c r="B407" s="162"/>
    </row>
    <row r="408" spans="1:2" x14ac:dyDescent="0.2">
      <c r="A408" s="248"/>
      <c r="B408" s="249"/>
    </row>
    <row r="409" spans="1:2" x14ac:dyDescent="0.2">
      <c r="B409" s="162"/>
    </row>
    <row r="410" spans="1:2" x14ac:dyDescent="0.2">
      <c r="A410" s="248"/>
      <c r="B410" s="249"/>
    </row>
    <row r="411" spans="1:2" x14ac:dyDescent="0.2">
      <c r="B411" s="162"/>
    </row>
    <row r="412" spans="1:2" x14ac:dyDescent="0.2">
      <c r="A412" s="248"/>
      <c r="B412" s="249"/>
    </row>
    <row r="413" spans="1:2" x14ac:dyDescent="0.2">
      <c r="A413" s="248"/>
      <c r="B413" s="249"/>
    </row>
    <row r="414" spans="1:2" x14ac:dyDescent="0.2">
      <c r="A414" s="248"/>
      <c r="B414" s="249"/>
    </row>
    <row r="415" spans="1:2" x14ac:dyDescent="0.2">
      <c r="B415" s="162"/>
    </row>
    <row r="416" spans="1:2" x14ac:dyDescent="0.2">
      <c r="B416" s="162"/>
    </row>
    <row r="417" spans="1:2" x14ac:dyDescent="0.2">
      <c r="B417" s="162"/>
    </row>
    <row r="418" spans="1:2" x14ac:dyDescent="0.2">
      <c r="B418" s="162"/>
    </row>
    <row r="419" spans="1:2" x14ac:dyDescent="0.2">
      <c r="A419" s="248"/>
      <c r="B419" s="249"/>
    </row>
    <row r="420" spans="1:2" x14ac:dyDescent="0.2">
      <c r="B420" s="162"/>
    </row>
    <row r="421" spans="1:2" x14ac:dyDescent="0.2">
      <c r="A421" s="248"/>
      <c r="B421" s="249"/>
    </row>
    <row r="422" spans="1:2" x14ac:dyDescent="0.2">
      <c r="B422" s="162"/>
    </row>
    <row r="423" spans="1:2" x14ac:dyDescent="0.2">
      <c r="A423" s="248"/>
      <c r="B423" s="249"/>
    </row>
    <row r="424" spans="1:2" x14ac:dyDescent="0.2">
      <c r="B424" s="162"/>
    </row>
    <row r="425" spans="1:2" x14ac:dyDescent="0.2">
      <c r="B425" s="162"/>
    </row>
    <row r="426" spans="1:2" x14ac:dyDescent="0.2">
      <c r="B426" s="162"/>
    </row>
    <row r="427" spans="1:2" x14ac:dyDescent="0.2">
      <c r="B427" s="162"/>
    </row>
    <row r="428" spans="1:2" x14ac:dyDescent="0.2">
      <c r="A428" s="248"/>
      <c r="B428" s="249"/>
    </row>
    <row r="429" spans="1:2" x14ac:dyDescent="0.2">
      <c r="B429" s="162"/>
    </row>
    <row r="430" spans="1:2" x14ac:dyDescent="0.2">
      <c r="A430" s="248"/>
      <c r="B430" s="249"/>
    </row>
    <row r="431" spans="1:2" x14ac:dyDescent="0.2">
      <c r="B431" s="162"/>
    </row>
    <row r="432" spans="1:2" x14ac:dyDescent="0.2">
      <c r="A432" s="248"/>
      <c r="B432" s="249"/>
    </row>
    <row r="433" spans="1:2" x14ac:dyDescent="0.2">
      <c r="B433" s="162"/>
    </row>
    <row r="434" spans="1:2" x14ac:dyDescent="0.2">
      <c r="A434" s="248"/>
      <c r="B434" s="249"/>
    </row>
    <row r="435" spans="1:2" x14ac:dyDescent="0.2">
      <c r="B435" s="162"/>
    </row>
    <row r="436" spans="1:2" x14ac:dyDescent="0.2">
      <c r="A436" s="248"/>
      <c r="B436" s="249"/>
    </row>
    <row r="437" spans="1:2" x14ac:dyDescent="0.2">
      <c r="B437" s="162"/>
    </row>
    <row r="438" spans="1:2" x14ac:dyDescent="0.2">
      <c r="A438" s="248"/>
      <c r="B438" s="249"/>
    </row>
    <row r="439" spans="1:2" x14ac:dyDescent="0.2">
      <c r="B439" s="162"/>
    </row>
    <row r="440" spans="1:2" x14ac:dyDescent="0.2">
      <c r="A440" s="248"/>
      <c r="B440" s="249"/>
    </row>
    <row r="441" spans="1:2" x14ac:dyDescent="0.2">
      <c r="B441" s="162"/>
    </row>
    <row r="442" spans="1:2" x14ac:dyDescent="0.2">
      <c r="A442" s="248"/>
      <c r="B442" s="249"/>
    </row>
    <row r="443" spans="1:2" x14ac:dyDescent="0.2">
      <c r="B443" s="162"/>
    </row>
    <row r="444" spans="1:2" x14ac:dyDescent="0.2">
      <c r="B444" s="162"/>
    </row>
    <row r="445" spans="1:2" x14ac:dyDescent="0.2">
      <c r="B445" s="162"/>
    </row>
    <row r="446" spans="1:2" x14ac:dyDescent="0.2">
      <c r="A446" s="248"/>
      <c r="B446" s="249"/>
    </row>
    <row r="447" spans="1:2" x14ac:dyDescent="0.2">
      <c r="B447" s="162"/>
    </row>
    <row r="448" spans="1:2" x14ac:dyDescent="0.2">
      <c r="B448" s="162"/>
    </row>
    <row r="449" spans="1:2" x14ac:dyDescent="0.2">
      <c r="B449" s="162"/>
    </row>
    <row r="450" spans="1:2" x14ac:dyDescent="0.2">
      <c r="A450" s="248"/>
      <c r="B450" s="249"/>
    </row>
    <row r="451" spans="1:2" x14ac:dyDescent="0.2">
      <c r="B451" s="162"/>
    </row>
    <row r="452" spans="1:2" x14ac:dyDescent="0.2">
      <c r="A452" s="248"/>
      <c r="B452" s="249"/>
    </row>
    <row r="453" spans="1:2" x14ac:dyDescent="0.2">
      <c r="B453" s="162"/>
    </row>
    <row r="454" spans="1:2" x14ac:dyDescent="0.2">
      <c r="A454" s="248"/>
      <c r="B454" s="249"/>
    </row>
    <row r="455" spans="1:2" x14ac:dyDescent="0.2">
      <c r="B455" s="162"/>
    </row>
    <row r="456" spans="1:2" x14ac:dyDescent="0.2">
      <c r="A456" s="248"/>
      <c r="B456" s="249"/>
    </row>
    <row r="457" spans="1:2" x14ac:dyDescent="0.2">
      <c r="B457" s="162"/>
    </row>
    <row r="458" spans="1:2" x14ac:dyDescent="0.2">
      <c r="A458" s="248"/>
      <c r="B458" s="249"/>
    </row>
    <row r="459" spans="1:2" x14ac:dyDescent="0.2">
      <c r="B459" s="162"/>
    </row>
    <row r="460" spans="1:2" x14ac:dyDescent="0.2">
      <c r="A460" s="248"/>
      <c r="B460" s="249"/>
    </row>
    <row r="461" spans="1:2" x14ac:dyDescent="0.2">
      <c r="B461" s="162"/>
    </row>
    <row r="462" spans="1:2" x14ac:dyDescent="0.2">
      <c r="B462" s="162"/>
    </row>
    <row r="463" spans="1:2" x14ac:dyDescent="0.2">
      <c r="B463" s="162"/>
    </row>
    <row r="464" spans="1:2" x14ac:dyDescent="0.2">
      <c r="A464" s="248"/>
      <c r="B464" s="249"/>
    </row>
    <row r="465" spans="1:2" x14ac:dyDescent="0.2">
      <c r="B465" s="162"/>
    </row>
    <row r="466" spans="1:2" x14ac:dyDescent="0.2">
      <c r="A466" s="248"/>
      <c r="B466" s="249"/>
    </row>
    <row r="467" spans="1:2" x14ac:dyDescent="0.2">
      <c r="B467" s="162"/>
    </row>
    <row r="468" spans="1:2" x14ac:dyDescent="0.2">
      <c r="A468" s="248"/>
      <c r="B468" s="249"/>
    </row>
    <row r="469" spans="1:2" x14ac:dyDescent="0.2">
      <c r="B469" s="162"/>
    </row>
    <row r="470" spans="1:2" x14ac:dyDescent="0.2">
      <c r="A470" s="248"/>
      <c r="B470" s="249"/>
    </row>
    <row r="471" spans="1:2" x14ac:dyDescent="0.2">
      <c r="B471" s="162"/>
    </row>
    <row r="472" spans="1:2" x14ac:dyDescent="0.2">
      <c r="A472" s="248"/>
      <c r="B472" s="249"/>
    </row>
    <row r="473" spans="1:2" x14ac:dyDescent="0.2">
      <c r="A473" s="248"/>
      <c r="B473" s="249"/>
    </row>
    <row r="474" spans="1:2" x14ac:dyDescent="0.2">
      <c r="A474" s="248"/>
      <c r="B474" s="249"/>
    </row>
    <row r="475" spans="1:2" x14ac:dyDescent="0.2">
      <c r="B475" s="162"/>
    </row>
    <row r="476" spans="1:2" x14ac:dyDescent="0.2">
      <c r="A476" s="248"/>
      <c r="B476" s="249"/>
    </row>
    <row r="477" spans="1:2" x14ac:dyDescent="0.2">
      <c r="B477" s="162"/>
    </row>
    <row r="478" spans="1:2" x14ac:dyDescent="0.2">
      <c r="B478" s="162"/>
    </row>
    <row r="479" spans="1:2" x14ac:dyDescent="0.2">
      <c r="B479" s="162"/>
    </row>
    <row r="480" spans="1:2" x14ac:dyDescent="0.2">
      <c r="B480" s="249"/>
    </row>
    <row r="481" spans="1:2" x14ac:dyDescent="0.2">
      <c r="B481" s="162"/>
    </row>
    <row r="482" spans="1:2" x14ac:dyDescent="0.2">
      <c r="B482" s="249"/>
    </row>
    <row r="483" spans="1:2" x14ac:dyDescent="0.2">
      <c r="B483" s="162"/>
    </row>
    <row r="484" spans="1:2" x14ac:dyDescent="0.2">
      <c r="B484" s="249"/>
    </row>
    <row r="485" spans="1:2" x14ac:dyDescent="0.2">
      <c r="B485" s="249"/>
    </row>
    <row r="486" spans="1:2" x14ac:dyDescent="0.2">
      <c r="B486" s="249"/>
    </row>
    <row r="487" spans="1:2" x14ac:dyDescent="0.2">
      <c r="B487" s="249"/>
    </row>
    <row r="488" spans="1:2" x14ac:dyDescent="0.2">
      <c r="B488" s="249"/>
    </row>
    <row r="489" spans="1:2" x14ac:dyDescent="0.2">
      <c r="B489" s="162"/>
    </row>
    <row r="490" spans="1:2" x14ac:dyDescent="0.2">
      <c r="A490" s="248"/>
      <c r="B490" s="249"/>
    </row>
    <row r="491" spans="1:2" x14ac:dyDescent="0.2">
      <c r="B491" s="162"/>
    </row>
    <row r="492" spans="1:2" x14ac:dyDescent="0.2">
      <c r="B492" s="249"/>
    </row>
    <row r="493" spans="1:2" x14ac:dyDescent="0.2">
      <c r="B493" s="162"/>
    </row>
    <row r="494" spans="1:2" x14ac:dyDescent="0.2">
      <c r="B494" s="249"/>
    </row>
    <row r="495" spans="1:2" x14ac:dyDescent="0.2">
      <c r="B495" s="162"/>
    </row>
    <row r="496" spans="1:2" x14ac:dyDescent="0.2">
      <c r="B496" s="162"/>
    </row>
    <row r="497" spans="1:2" x14ac:dyDescent="0.2">
      <c r="B497" s="162"/>
    </row>
    <row r="498" spans="1:2" x14ac:dyDescent="0.2">
      <c r="A498" s="248"/>
      <c r="B498" s="249"/>
    </row>
    <row r="499" spans="1:2" x14ac:dyDescent="0.2">
      <c r="B499" s="162"/>
    </row>
    <row r="500" spans="1:2" x14ac:dyDescent="0.2">
      <c r="A500" s="248"/>
      <c r="B500" s="249"/>
    </row>
    <row r="501" spans="1:2" x14ac:dyDescent="0.2">
      <c r="B501" s="162"/>
    </row>
    <row r="502" spans="1:2" x14ac:dyDescent="0.2">
      <c r="A502" s="248"/>
      <c r="B502" s="249"/>
    </row>
    <row r="503" spans="1:2" x14ac:dyDescent="0.2">
      <c r="B503" s="162"/>
    </row>
    <row r="504" spans="1:2" x14ac:dyDescent="0.2">
      <c r="A504" s="248"/>
      <c r="B504" s="249"/>
    </row>
    <row r="505" spans="1:2" x14ac:dyDescent="0.2">
      <c r="B505" s="162"/>
    </row>
    <row r="506" spans="1:2" x14ac:dyDescent="0.2">
      <c r="A506" s="248"/>
      <c r="B506" s="249"/>
    </row>
    <row r="507" spans="1:2" x14ac:dyDescent="0.2">
      <c r="B507" s="162"/>
    </row>
    <row r="508" spans="1:2" x14ac:dyDescent="0.2">
      <c r="A508" s="248"/>
      <c r="B508" s="249"/>
    </row>
    <row r="509" spans="1:2" x14ac:dyDescent="0.2">
      <c r="B509" s="162"/>
    </row>
    <row r="510" spans="1:2" x14ac:dyDescent="0.2">
      <c r="A510" s="248"/>
      <c r="B510" s="249"/>
    </row>
    <row r="511" spans="1:2" x14ac:dyDescent="0.2">
      <c r="B511" s="162"/>
    </row>
    <row r="512" spans="1:2" x14ac:dyDescent="0.2">
      <c r="A512" s="248"/>
      <c r="B512" s="249"/>
    </row>
    <row r="513" spans="1:2" x14ac:dyDescent="0.2">
      <c r="B513" s="162"/>
    </row>
    <row r="514" spans="1:2" x14ac:dyDescent="0.2">
      <c r="A514" s="248"/>
      <c r="B514" s="249"/>
    </row>
    <row r="515" spans="1:2" x14ac:dyDescent="0.2">
      <c r="A515" s="248"/>
      <c r="B515" s="249"/>
    </row>
    <row r="516" spans="1:2" x14ac:dyDescent="0.2">
      <c r="B516" s="162"/>
    </row>
    <row r="517" spans="1:2" x14ac:dyDescent="0.2">
      <c r="A517" s="248"/>
      <c r="B517" s="249"/>
    </row>
    <row r="518" spans="1:2" x14ac:dyDescent="0.2">
      <c r="B518" s="162"/>
    </row>
    <row r="519" spans="1:2" x14ac:dyDescent="0.2">
      <c r="A519" s="248"/>
      <c r="B519" s="249"/>
    </row>
    <row r="520" spans="1:2" x14ac:dyDescent="0.2">
      <c r="B520" s="162"/>
    </row>
    <row r="521" spans="1:2" x14ac:dyDescent="0.2">
      <c r="A521" s="248"/>
      <c r="B521" s="249"/>
    </row>
    <row r="522" spans="1:2" x14ac:dyDescent="0.2">
      <c r="A522" s="248"/>
      <c r="B522" s="249"/>
    </row>
    <row r="523" spans="1:2" x14ac:dyDescent="0.2">
      <c r="A523" s="248"/>
      <c r="B523" s="249"/>
    </row>
    <row r="524" spans="1:2" x14ac:dyDescent="0.2">
      <c r="B524" s="162"/>
    </row>
    <row r="525" spans="1:2" x14ac:dyDescent="0.2">
      <c r="A525" s="248"/>
      <c r="B525" s="249"/>
    </row>
    <row r="526" spans="1:2" x14ac:dyDescent="0.2">
      <c r="B526" s="162"/>
    </row>
    <row r="527" spans="1:2" x14ac:dyDescent="0.2">
      <c r="A527" s="248"/>
      <c r="B527" s="249"/>
    </row>
    <row r="528" spans="1:2" x14ac:dyDescent="0.2">
      <c r="B528" s="162"/>
    </row>
    <row r="529" spans="1:2" x14ac:dyDescent="0.2">
      <c r="B529" s="249"/>
    </row>
    <row r="530" spans="1:2" x14ac:dyDescent="0.2">
      <c r="B530" s="249"/>
    </row>
    <row r="531" spans="1:2" x14ac:dyDescent="0.2">
      <c r="B531" s="249"/>
    </row>
    <row r="532" spans="1:2" x14ac:dyDescent="0.2">
      <c r="B532" s="249"/>
    </row>
    <row r="533" spans="1:2" x14ac:dyDescent="0.2">
      <c r="B533" s="249"/>
    </row>
    <row r="534" spans="1:2" x14ac:dyDescent="0.2">
      <c r="B534" s="249"/>
    </row>
    <row r="535" spans="1:2" x14ac:dyDescent="0.2">
      <c r="B535" s="249"/>
    </row>
    <row r="536" spans="1:2" x14ac:dyDescent="0.2">
      <c r="B536" s="249"/>
    </row>
    <row r="537" spans="1:2" x14ac:dyDescent="0.2">
      <c r="A537" s="248"/>
      <c r="B537" s="249"/>
    </row>
    <row r="538" spans="1:2" x14ac:dyDescent="0.2">
      <c r="B538" s="162"/>
    </row>
    <row r="539" spans="1:2" x14ac:dyDescent="0.2">
      <c r="A539" s="248"/>
      <c r="B539" s="249"/>
    </row>
    <row r="540" spans="1:2" x14ac:dyDescent="0.2">
      <c r="B540" s="162"/>
    </row>
    <row r="541" spans="1:2" x14ac:dyDescent="0.2">
      <c r="A541" s="248"/>
      <c r="B541" s="249"/>
    </row>
    <row r="542" spans="1:2" x14ac:dyDescent="0.2">
      <c r="B542" s="162"/>
    </row>
    <row r="543" spans="1:2" x14ac:dyDescent="0.2">
      <c r="A543" s="248"/>
      <c r="B543" s="249"/>
    </row>
    <row r="544" spans="1:2" x14ac:dyDescent="0.2">
      <c r="B544" s="162"/>
    </row>
    <row r="545" spans="1:2" x14ac:dyDescent="0.2">
      <c r="A545" s="248"/>
      <c r="B545" s="249"/>
    </row>
    <row r="546" spans="1:2" x14ac:dyDescent="0.2">
      <c r="B546" s="162"/>
    </row>
    <row r="547" spans="1:2" x14ac:dyDescent="0.2">
      <c r="A547" s="248"/>
      <c r="B547" s="249"/>
    </row>
    <row r="548" spans="1:2" x14ac:dyDescent="0.2">
      <c r="B548" s="162"/>
    </row>
    <row r="549" spans="1:2" x14ac:dyDescent="0.2">
      <c r="B549" s="249"/>
    </row>
    <row r="550" spans="1:2" x14ac:dyDescent="0.2">
      <c r="B550" s="249"/>
    </row>
    <row r="551" spans="1:2" x14ac:dyDescent="0.2">
      <c r="B551" s="249"/>
    </row>
    <row r="552" spans="1:2" x14ac:dyDescent="0.2">
      <c r="B552" s="162"/>
    </row>
    <row r="553" spans="1:2" x14ac:dyDescent="0.2">
      <c r="B553" s="249"/>
    </row>
    <row r="554" spans="1:2" x14ac:dyDescent="0.2">
      <c r="B554" s="162"/>
    </row>
    <row r="555" spans="1:2" x14ac:dyDescent="0.2">
      <c r="B555" s="249"/>
    </row>
    <row r="556" spans="1:2" x14ac:dyDescent="0.2">
      <c r="B556" s="162"/>
    </row>
    <row r="557" spans="1:2" x14ac:dyDescent="0.2">
      <c r="A557" s="248"/>
      <c r="B557" s="249"/>
    </row>
    <row r="558" spans="1:2" x14ac:dyDescent="0.2">
      <c r="B558" s="162"/>
    </row>
    <row r="559" spans="1:2" x14ac:dyDescent="0.2">
      <c r="A559" s="248"/>
      <c r="B559" s="249"/>
    </row>
    <row r="560" spans="1:2" x14ac:dyDescent="0.2">
      <c r="A560" s="248"/>
      <c r="B560" s="249"/>
    </row>
    <row r="561" spans="1:5" x14ac:dyDescent="0.2">
      <c r="A561" s="248"/>
      <c r="B561" s="249"/>
    </row>
    <row r="562" spans="1:5" x14ac:dyDescent="0.2">
      <c r="B562" s="162"/>
    </row>
    <row r="563" spans="1:5" x14ac:dyDescent="0.2">
      <c r="A563" s="248"/>
      <c r="B563" s="249"/>
    </row>
    <row r="564" spans="1:5" x14ac:dyDescent="0.2">
      <c r="A564" s="248"/>
      <c r="B564" s="249"/>
    </row>
    <row r="565" spans="1:5" x14ac:dyDescent="0.2">
      <c r="A565" s="248"/>
      <c r="B565" s="249"/>
    </row>
    <row r="566" spans="1:5" x14ac:dyDescent="0.2">
      <c r="B566" s="162"/>
    </row>
    <row r="567" spans="1:5" x14ac:dyDescent="0.2">
      <c r="A567" s="248"/>
      <c r="B567" s="249"/>
    </row>
    <row r="568" spans="1:5" x14ac:dyDescent="0.2">
      <c r="B568" s="162"/>
    </row>
    <row r="569" spans="1:5" x14ac:dyDescent="0.2">
      <c r="A569" s="248"/>
      <c r="B569" s="249"/>
    </row>
    <row r="570" spans="1:5" x14ac:dyDescent="0.2">
      <c r="B570" s="162"/>
    </row>
    <row r="571" spans="1:5" x14ac:dyDescent="0.2">
      <c r="A571" s="248"/>
      <c r="B571" s="249"/>
    </row>
    <row r="572" spans="1:5" x14ac:dyDescent="0.2">
      <c r="B572" s="162"/>
    </row>
    <row r="573" spans="1:5" x14ac:dyDescent="0.2">
      <c r="B573" s="162"/>
      <c r="E573" s="157"/>
    </row>
    <row r="574" spans="1:5" x14ac:dyDescent="0.2">
      <c r="B574" s="162"/>
    </row>
    <row r="575" spans="1:5" x14ac:dyDescent="0.2">
      <c r="B575" s="162"/>
    </row>
    <row r="576" spans="1:5" x14ac:dyDescent="0.2">
      <c r="B576" s="162"/>
    </row>
    <row r="577" spans="1:5" x14ac:dyDescent="0.2">
      <c r="A577" s="248"/>
      <c r="B577" s="249"/>
    </row>
    <row r="578" spans="1:5" x14ac:dyDescent="0.2">
      <c r="B578" s="162"/>
    </row>
    <row r="579" spans="1:5" x14ac:dyDescent="0.2">
      <c r="B579" s="162"/>
      <c r="E579" s="157"/>
    </row>
    <row r="580" spans="1:5" x14ac:dyDescent="0.2">
      <c r="B580" s="162"/>
    </row>
    <row r="581" spans="1:5" x14ac:dyDescent="0.2">
      <c r="A581" s="248"/>
      <c r="B581" s="249"/>
      <c r="E581" s="157"/>
    </row>
    <row r="582" spans="1:5" x14ac:dyDescent="0.2">
      <c r="B582" s="162"/>
    </row>
    <row r="583" spans="1:5" x14ac:dyDescent="0.2">
      <c r="A583" s="248"/>
      <c r="B583" s="249"/>
      <c r="E583" s="157"/>
    </row>
    <row r="584" spans="1:5" x14ac:dyDescent="0.2">
      <c r="B584" s="162"/>
    </row>
    <row r="585" spans="1:5" x14ac:dyDescent="0.2">
      <c r="B585" s="162"/>
      <c r="E585" s="157"/>
    </row>
    <row r="586" spans="1:5" x14ac:dyDescent="0.2">
      <c r="B586" s="162"/>
    </row>
    <row r="587" spans="1:5" x14ac:dyDescent="0.2">
      <c r="A587" s="248"/>
      <c r="B587" s="162"/>
    </row>
    <row r="588" spans="1:5" x14ac:dyDescent="0.2">
      <c r="B588" s="162"/>
    </row>
    <row r="589" spans="1:5" x14ac:dyDescent="0.2">
      <c r="A589" s="248"/>
      <c r="B589" s="162"/>
    </row>
    <row r="590" spans="1:5" x14ac:dyDescent="0.2">
      <c r="B590" s="162"/>
    </row>
    <row r="591" spans="1:5" x14ac:dyDescent="0.2">
      <c r="A591" s="248"/>
      <c r="B591" s="162"/>
      <c r="E591" s="157"/>
    </row>
    <row r="592" spans="1:5" x14ac:dyDescent="0.2">
      <c r="B592" s="162"/>
    </row>
    <row r="593" spans="1:6" x14ac:dyDescent="0.2">
      <c r="E593" s="157"/>
    </row>
    <row r="594" spans="1:6" x14ac:dyDescent="0.2">
      <c r="B594" s="162"/>
    </row>
    <row r="595" spans="1:6" x14ac:dyDescent="0.2">
      <c r="A595" s="248"/>
      <c r="B595" s="162"/>
      <c r="E595" s="157"/>
      <c r="F595" s="158"/>
    </row>
    <row r="596" spans="1:6" x14ac:dyDescent="0.2">
      <c r="B596" s="162"/>
    </row>
    <row r="597" spans="1:6" x14ac:dyDescent="0.2">
      <c r="A597" s="248"/>
      <c r="B597" s="162"/>
    </row>
    <row r="598" spans="1:6" x14ac:dyDescent="0.2">
      <c r="B598" s="162"/>
    </row>
    <row r="599" spans="1:6" x14ac:dyDescent="0.2">
      <c r="A599" s="248"/>
      <c r="B599" s="162"/>
    </row>
    <row r="600" spans="1:6" x14ac:dyDescent="0.2">
      <c r="B600" s="162"/>
    </row>
    <row r="601" spans="1:6" x14ac:dyDescent="0.2">
      <c r="A601" s="248"/>
      <c r="B601" s="162"/>
    </row>
    <row r="602" spans="1:6" x14ac:dyDescent="0.2">
      <c r="B602" s="162"/>
    </row>
    <row r="603" spans="1:6" x14ac:dyDescent="0.2">
      <c r="A603" s="248"/>
      <c r="B603" s="162"/>
    </row>
    <row r="604" spans="1:6" x14ac:dyDescent="0.2">
      <c r="B604" s="162"/>
    </row>
    <row r="605" spans="1:6" x14ac:dyDescent="0.2">
      <c r="B605" s="162"/>
      <c r="E605" s="157"/>
      <c r="F605" s="158"/>
    </row>
    <row r="606" spans="1:6" x14ac:dyDescent="0.2">
      <c r="B606" s="162"/>
    </row>
    <row r="607" spans="1:6" x14ac:dyDescent="0.2">
      <c r="A607" s="248"/>
      <c r="B607" s="162"/>
      <c r="E607" s="157"/>
      <c r="F607" s="158"/>
    </row>
    <row r="608" spans="1:6" x14ac:dyDescent="0.2">
      <c r="B608" s="162"/>
    </row>
    <row r="609" spans="1:6" x14ac:dyDescent="0.2">
      <c r="A609" s="248"/>
      <c r="B609" s="162"/>
    </row>
    <row r="610" spans="1:6" x14ac:dyDescent="0.2">
      <c r="B610" s="162"/>
    </row>
    <row r="611" spans="1:6" x14ac:dyDescent="0.2">
      <c r="A611" s="248"/>
      <c r="B611" s="162"/>
    </row>
    <row r="612" spans="1:6" x14ac:dyDescent="0.2">
      <c r="B612" s="162"/>
    </row>
    <row r="613" spans="1:6" x14ac:dyDescent="0.2">
      <c r="A613" s="248"/>
      <c r="B613" s="162"/>
      <c r="E613" s="157"/>
      <c r="F613" s="158"/>
    </row>
    <row r="614" spans="1:6" x14ac:dyDescent="0.2">
      <c r="B614" s="162"/>
    </row>
    <row r="615" spans="1:6" x14ac:dyDescent="0.2">
      <c r="A615" s="248"/>
      <c r="B615" s="162"/>
      <c r="E615" s="157"/>
      <c r="F615" s="158"/>
    </row>
    <row r="616" spans="1:6" x14ac:dyDescent="0.2">
      <c r="B616" s="162"/>
    </row>
    <row r="617" spans="1:6" x14ac:dyDescent="0.2">
      <c r="A617" s="248"/>
      <c r="B617" s="162"/>
      <c r="E617" s="157"/>
      <c r="F617" s="158"/>
    </row>
    <row r="618" spans="1:6" x14ac:dyDescent="0.2">
      <c r="B618" s="162"/>
    </row>
    <row r="619" spans="1:6" x14ac:dyDescent="0.2">
      <c r="A619" s="248"/>
      <c r="B619" s="162"/>
      <c r="E619" s="157"/>
      <c r="F619" s="158"/>
    </row>
    <row r="620" spans="1:6" x14ac:dyDescent="0.2">
      <c r="B620" s="162"/>
    </row>
    <row r="621" spans="1:6" x14ac:dyDescent="0.2">
      <c r="A621" s="248"/>
      <c r="B621" s="162"/>
      <c r="E621" s="157"/>
      <c r="F621" s="158"/>
    </row>
    <row r="622" spans="1:6" x14ac:dyDescent="0.2">
      <c r="B622" s="162"/>
    </row>
    <row r="623" spans="1:6" x14ac:dyDescent="0.2">
      <c r="A623" s="248"/>
      <c r="B623" s="162"/>
      <c r="E623" s="157"/>
      <c r="F623" s="158"/>
    </row>
    <row r="624" spans="1:6" x14ac:dyDescent="0.2">
      <c r="B624" s="162"/>
    </row>
    <row r="625" spans="1:6" x14ac:dyDescent="0.2">
      <c r="B625" s="162"/>
      <c r="E625" s="157"/>
      <c r="F625" s="158"/>
    </row>
    <row r="626" spans="1:6" x14ac:dyDescent="0.2">
      <c r="B626" s="162"/>
    </row>
    <row r="627" spans="1:6" x14ac:dyDescent="0.2">
      <c r="B627" s="162"/>
    </row>
    <row r="628" spans="1:6" x14ac:dyDescent="0.2">
      <c r="B628" s="162"/>
    </row>
    <row r="629" spans="1:6" x14ac:dyDescent="0.2">
      <c r="A629" s="248"/>
      <c r="B629" s="162"/>
      <c r="E629" s="157"/>
      <c r="F629" s="158"/>
    </row>
    <row r="630" spans="1:6" x14ac:dyDescent="0.2">
      <c r="B630" s="162"/>
    </row>
    <row r="631" spans="1:6" x14ac:dyDescent="0.2">
      <c r="B631" s="162"/>
      <c r="E631" s="157"/>
      <c r="F631" s="158"/>
    </row>
    <row r="632" spans="1:6" x14ac:dyDescent="0.2">
      <c r="B632" s="162"/>
    </row>
    <row r="633" spans="1:6" x14ac:dyDescent="0.2">
      <c r="B633" s="162"/>
      <c r="F633" s="158"/>
    </row>
    <row r="634" spans="1:6" x14ac:dyDescent="0.2">
      <c r="B634" s="162"/>
    </row>
    <row r="635" spans="1:6" x14ac:dyDescent="0.2">
      <c r="A635" s="248"/>
      <c r="B635" s="162"/>
      <c r="E635" s="157"/>
      <c r="F635" s="158"/>
    </row>
    <row r="636" spans="1:6" x14ac:dyDescent="0.2">
      <c r="B636" s="162"/>
    </row>
    <row r="637" spans="1:6" x14ac:dyDescent="0.2">
      <c r="B637" s="162"/>
      <c r="E637" s="157"/>
      <c r="F637" s="158"/>
    </row>
    <row r="638" spans="1:6" x14ac:dyDescent="0.2">
      <c r="B638" s="162"/>
    </row>
    <row r="639" spans="1:6" x14ac:dyDescent="0.2">
      <c r="B639" s="162"/>
      <c r="E639" s="157"/>
      <c r="F639" s="158"/>
    </row>
    <row r="640" spans="1:6" x14ac:dyDescent="0.2">
      <c r="B640" s="162"/>
    </row>
    <row r="641" spans="1:6" x14ac:dyDescent="0.2">
      <c r="B641" s="162"/>
      <c r="E641" s="157"/>
      <c r="F641" s="158"/>
    </row>
    <row r="642" spans="1:6" x14ac:dyDescent="0.2">
      <c r="B642" s="162"/>
    </row>
    <row r="643" spans="1:6" x14ac:dyDescent="0.2">
      <c r="B643" s="162"/>
      <c r="E643" s="157"/>
      <c r="F643" s="158"/>
    </row>
    <row r="644" spans="1:6" x14ac:dyDescent="0.2">
      <c r="B644" s="162"/>
    </row>
    <row r="645" spans="1:6" x14ac:dyDescent="0.2">
      <c r="A645" s="248"/>
      <c r="B645" s="162"/>
    </row>
    <row r="646" spans="1:6" x14ac:dyDescent="0.2">
      <c r="B646" s="162"/>
      <c r="E646" s="157"/>
      <c r="F646" s="158"/>
    </row>
    <row r="647" spans="1:6" x14ac:dyDescent="0.2">
      <c r="B647" s="162"/>
      <c r="E647" s="157"/>
      <c r="F647" s="158"/>
    </row>
    <row r="648" spans="1:6" x14ac:dyDescent="0.2">
      <c r="B648" s="162"/>
    </row>
    <row r="649" spans="1:6" x14ac:dyDescent="0.2">
      <c r="B649" s="162"/>
      <c r="E649" s="157"/>
      <c r="F649" s="158"/>
    </row>
    <row r="650" spans="1:6" x14ac:dyDescent="0.2">
      <c r="B650" s="162"/>
    </row>
    <row r="651" spans="1:6" x14ac:dyDescent="0.2">
      <c r="A651" s="248"/>
      <c r="B651" s="162"/>
      <c r="E651" s="157"/>
      <c r="F651" s="158"/>
    </row>
    <row r="652" spans="1:6" x14ac:dyDescent="0.2">
      <c r="B652" s="162"/>
    </row>
    <row r="653" spans="1:6" x14ac:dyDescent="0.2">
      <c r="A653" s="248"/>
      <c r="B653" s="162"/>
      <c r="E653" s="157"/>
      <c r="F653" s="158"/>
    </row>
    <row r="654" spans="1:6" x14ac:dyDescent="0.2">
      <c r="B654" s="162"/>
    </row>
    <row r="655" spans="1:6" x14ac:dyDescent="0.2">
      <c r="A655" s="248"/>
      <c r="B655" s="162"/>
      <c r="E655" s="157"/>
      <c r="F655" s="158"/>
    </row>
    <row r="656" spans="1:6" x14ac:dyDescent="0.2">
      <c r="B656" s="162"/>
    </row>
    <row r="657" spans="1:6" x14ac:dyDescent="0.2">
      <c r="B657" s="162"/>
      <c r="E657" s="157"/>
      <c r="F657" s="158"/>
    </row>
    <row r="658" spans="1:6" x14ac:dyDescent="0.2">
      <c r="B658" s="162"/>
    </row>
    <row r="659" spans="1:6" x14ac:dyDescent="0.2">
      <c r="A659" s="248"/>
      <c r="B659" s="162"/>
    </row>
    <row r="660" spans="1:6" x14ac:dyDescent="0.2">
      <c r="B660" s="162"/>
    </row>
    <row r="661" spans="1:6" x14ac:dyDescent="0.2">
      <c r="A661" s="248"/>
      <c r="B661" s="162"/>
    </row>
    <row r="662" spans="1:6" x14ac:dyDescent="0.2">
      <c r="B662" s="162"/>
    </row>
    <row r="663" spans="1:6" x14ac:dyDescent="0.2">
      <c r="A663" s="248"/>
      <c r="B663" s="162"/>
      <c r="E663" s="157"/>
      <c r="F663" s="158"/>
    </row>
    <row r="664" spans="1:6" x14ac:dyDescent="0.2">
      <c r="B664" s="162"/>
    </row>
    <row r="665" spans="1:6" x14ac:dyDescent="0.2">
      <c r="A665" s="248"/>
      <c r="B665" s="162"/>
      <c r="E665" s="157"/>
      <c r="F665" s="158"/>
    </row>
    <row r="666" spans="1:6" x14ac:dyDescent="0.2">
      <c r="B666" s="162"/>
    </row>
    <row r="667" spans="1:6" x14ac:dyDescent="0.2">
      <c r="A667" s="248"/>
      <c r="B667" s="162"/>
      <c r="E667" s="157"/>
      <c r="F667" s="158"/>
    </row>
    <row r="668" spans="1:6" x14ac:dyDescent="0.2">
      <c r="B668" s="162"/>
    </row>
    <row r="669" spans="1:6" x14ac:dyDescent="0.2">
      <c r="A669" s="248"/>
      <c r="B669" s="162"/>
      <c r="E669" s="157"/>
      <c r="F669" s="158"/>
    </row>
    <row r="670" spans="1:6" x14ac:dyDescent="0.2">
      <c r="B670" s="162"/>
    </row>
    <row r="671" spans="1:6" x14ac:dyDescent="0.2">
      <c r="A671" s="248"/>
      <c r="B671" s="162"/>
      <c r="E671" s="157"/>
      <c r="F671" s="158"/>
    </row>
    <row r="672" spans="1:6" x14ac:dyDescent="0.2">
      <c r="B672" s="162"/>
    </row>
    <row r="673" spans="1:6" x14ac:dyDescent="0.2">
      <c r="A673" s="248"/>
      <c r="B673" s="162"/>
      <c r="E673" s="157"/>
      <c r="F673" s="158"/>
    </row>
    <row r="674" spans="1:6" x14ac:dyDescent="0.2">
      <c r="B674" s="162"/>
    </row>
    <row r="675" spans="1:6" x14ac:dyDescent="0.2">
      <c r="A675" s="248"/>
      <c r="B675" s="162"/>
      <c r="E675" s="157"/>
      <c r="F675" s="158"/>
    </row>
    <row r="676" spans="1:6" x14ac:dyDescent="0.2">
      <c r="B676" s="162"/>
    </row>
    <row r="679" spans="1:6" x14ac:dyDescent="0.2">
      <c r="E679" s="157"/>
      <c r="F679" s="158"/>
    </row>
    <row r="681" spans="1:6" x14ac:dyDescent="0.2">
      <c r="E681" s="157"/>
    </row>
    <row r="689" spans="5:5" x14ac:dyDescent="0.2">
      <c r="E689" s="157"/>
    </row>
    <row r="691" spans="5:5" x14ac:dyDescent="0.2">
      <c r="E691" s="157"/>
    </row>
    <row r="693" spans="5:5" x14ac:dyDescent="0.2">
      <c r="E693" s="157"/>
    </row>
    <row r="695" spans="5:5" x14ac:dyDescent="0.2">
      <c r="E695" s="157"/>
    </row>
    <row r="697" spans="5:5" x14ac:dyDescent="0.2">
      <c r="E697" s="157"/>
    </row>
    <row r="699" spans="5:5" x14ac:dyDescent="0.2">
      <c r="E699" s="157"/>
    </row>
    <row r="701" spans="5:5" x14ac:dyDescent="0.2">
      <c r="E701" s="157"/>
    </row>
    <row r="703" spans="5:5" x14ac:dyDescent="0.2">
      <c r="E703" s="157"/>
    </row>
    <row r="705" spans="5:5" x14ac:dyDescent="0.2">
      <c r="E705" s="157"/>
    </row>
    <row r="707" spans="5:5" x14ac:dyDescent="0.2">
      <c r="E707" s="157"/>
    </row>
    <row r="709" spans="5:5" x14ac:dyDescent="0.2">
      <c r="E709" s="157"/>
    </row>
    <row r="711" spans="5:5" x14ac:dyDescent="0.2">
      <c r="E711" s="157"/>
    </row>
    <row r="713" spans="5:5" x14ac:dyDescent="0.2">
      <c r="E713" s="157"/>
    </row>
    <row r="715" spans="5:5" x14ac:dyDescent="0.2">
      <c r="E715" s="157"/>
    </row>
    <row r="717" spans="5:5" x14ac:dyDescent="0.2">
      <c r="E717" s="157"/>
    </row>
    <row r="719" spans="5:5" x14ac:dyDescent="0.2">
      <c r="E719" s="157"/>
    </row>
    <row r="721" spans="5:5" x14ac:dyDescent="0.2">
      <c r="E721" s="157"/>
    </row>
    <row r="725" spans="5:5" x14ac:dyDescent="0.2">
      <c r="E725" s="157"/>
    </row>
    <row r="727" spans="5:5" x14ac:dyDescent="0.2">
      <c r="E727" s="157"/>
    </row>
    <row r="729" spans="5:5" x14ac:dyDescent="0.2">
      <c r="E729" s="157"/>
    </row>
    <row r="731" spans="5:5" x14ac:dyDescent="0.2">
      <c r="E731" s="157"/>
    </row>
    <row r="733" spans="5:5" x14ac:dyDescent="0.2">
      <c r="E733" s="157"/>
    </row>
    <row r="735" spans="5:5" x14ac:dyDescent="0.2">
      <c r="E735" s="157"/>
    </row>
    <row r="737" spans="5:5" x14ac:dyDescent="0.2">
      <c r="E737" s="157"/>
    </row>
    <row r="739" spans="5:5" x14ac:dyDescent="0.2">
      <c r="E739" s="157"/>
    </row>
    <row r="825" spans="5:6" x14ac:dyDescent="0.2">
      <c r="E825" s="157"/>
      <c r="F825" s="158"/>
    </row>
    <row r="829" spans="5:6" x14ac:dyDescent="0.2">
      <c r="E829" s="157"/>
      <c r="F829" s="158"/>
    </row>
    <row r="831" spans="5:6" x14ac:dyDescent="0.2">
      <c r="E831" s="157"/>
      <c r="F831" s="158"/>
    </row>
    <row r="835" spans="5:6" x14ac:dyDescent="0.2">
      <c r="E835" s="157"/>
      <c r="F835" s="158"/>
    </row>
    <row r="837" spans="5:6" x14ac:dyDescent="0.2">
      <c r="E837" s="157"/>
      <c r="F837" s="158"/>
    </row>
    <row r="839" spans="5:6" x14ac:dyDescent="0.2">
      <c r="E839" s="157"/>
      <c r="F839" s="158"/>
    </row>
    <row r="841" spans="5:6" x14ac:dyDescent="0.2">
      <c r="E841" s="157"/>
      <c r="F841" s="158"/>
    </row>
    <row r="843" spans="5:6" x14ac:dyDescent="0.2">
      <c r="E843" s="157"/>
      <c r="F843" s="158"/>
    </row>
    <row r="845" spans="5:6" x14ac:dyDescent="0.2">
      <c r="E845" s="157"/>
      <c r="F845" s="158"/>
    </row>
    <row r="849" spans="5:6" x14ac:dyDescent="0.2">
      <c r="F849" s="158"/>
    </row>
    <row r="851" spans="5:6" x14ac:dyDescent="0.2">
      <c r="F851" s="158"/>
    </row>
    <row r="853" spans="5:6" x14ac:dyDescent="0.2">
      <c r="F853" s="158"/>
    </row>
    <row r="855" spans="5:6" x14ac:dyDescent="0.2">
      <c r="F855" s="158"/>
    </row>
    <row r="859" spans="5:6" x14ac:dyDescent="0.2">
      <c r="E859" s="157"/>
      <c r="F859" s="158"/>
    </row>
    <row r="861" spans="5:6" x14ac:dyDescent="0.2">
      <c r="E861" s="157"/>
      <c r="F861" s="158"/>
    </row>
    <row r="863" spans="5:6" x14ac:dyDescent="0.2">
      <c r="E863" s="157"/>
      <c r="F863" s="158"/>
    </row>
    <row r="865" spans="5:6" x14ac:dyDescent="0.2">
      <c r="E865" s="157"/>
      <c r="F865" s="158"/>
    </row>
    <row r="867" spans="5:6" x14ac:dyDescent="0.2">
      <c r="E867" s="157"/>
      <c r="F867" s="158"/>
    </row>
    <row r="869" spans="5:6" x14ac:dyDescent="0.2">
      <c r="E869" s="157"/>
      <c r="F869" s="158"/>
    </row>
    <row r="871" spans="5:6" x14ac:dyDescent="0.2">
      <c r="E871" s="157"/>
      <c r="F871" s="158"/>
    </row>
    <row r="873" spans="5:6" x14ac:dyDescent="0.2">
      <c r="E873" s="157"/>
      <c r="F873" s="158"/>
    </row>
    <row r="875" spans="5:6" x14ac:dyDescent="0.2">
      <c r="E875" s="157"/>
      <c r="F875" s="158"/>
    </row>
    <row r="877" spans="5:6" x14ac:dyDescent="0.2">
      <c r="E877" s="157"/>
      <c r="F877" s="158"/>
    </row>
    <row r="879" spans="5:6" x14ac:dyDescent="0.2">
      <c r="E879" s="157"/>
      <c r="F879" s="158"/>
    </row>
    <row r="881" spans="5:6" x14ac:dyDescent="0.2">
      <c r="E881" s="157"/>
      <c r="F881" s="158"/>
    </row>
    <row r="883" spans="5:6" x14ac:dyDescent="0.2">
      <c r="E883" s="157"/>
      <c r="F883" s="158"/>
    </row>
    <row r="885" spans="5:6" x14ac:dyDescent="0.2">
      <c r="E885" s="157"/>
      <c r="F885" s="158"/>
    </row>
    <row r="887" spans="5:6" x14ac:dyDescent="0.2">
      <c r="E887" s="157"/>
      <c r="F887" s="158"/>
    </row>
    <row r="889" spans="5:6" x14ac:dyDescent="0.2">
      <c r="F889" s="158"/>
    </row>
    <row r="891" spans="5:6" x14ac:dyDescent="0.2">
      <c r="E891" s="157"/>
      <c r="F891" s="158"/>
    </row>
    <row r="893" spans="5:6" x14ac:dyDescent="0.2">
      <c r="E893" s="157"/>
      <c r="F893" s="158"/>
    </row>
    <row r="895" spans="5:6" x14ac:dyDescent="0.2">
      <c r="E895" s="157"/>
      <c r="F895" s="158"/>
    </row>
    <row r="897" spans="5:6" x14ac:dyDescent="0.2">
      <c r="F897" s="158"/>
    </row>
    <row r="899" spans="5:6" x14ac:dyDescent="0.2">
      <c r="E899" s="157"/>
      <c r="F899" s="158"/>
    </row>
    <row r="901" spans="5:6" x14ac:dyDescent="0.2">
      <c r="E901" s="157"/>
      <c r="F901" s="158"/>
    </row>
    <row r="903" spans="5:6" x14ac:dyDescent="0.2">
      <c r="E903" s="157"/>
      <c r="F903" s="158"/>
    </row>
    <row r="905" spans="5:6" x14ac:dyDescent="0.2">
      <c r="E905" s="157"/>
      <c r="F905" s="158"/>
    </row>
    <row r="907" spans="5:6" x14ac:dyDescent="0.2">
      <c r="E907" s="157"/>
      <c r="F907" s="158"/>
    </row>
    <row r="911" spans="5:6" x14ac:dyDescent="0.2">
      <c r="E911" s="157"/>
      <c r="F911" s="158"/>
    </row>
    <row r="917" spans="5:6" x14ac:dyDescent="0.2">
      <c r="E917" s="157"/>
      <c r="F917" s="158"/>
    </row>
    <row r="919" spans="5:6" x14ac:dyDescent="0.2">
      <c r="E919" s="157"/>
      <c r="F919" s="158"/>
    </row>
    <row r="921" spans="5:6" x14ac:dyDescent="0.2">
      <c r="E921" s="157"/>
      <c r="F921" s="158"/>
    </row>
    <row r="925" spans="5:6" x14ac:dyDescent="0.2">
      <c r="E925" s="157"/>
      <c r="F925" s="158"/>
    </row>
    <row r="927" spans="5:6" x14ac:dyDescent="0.2">
      <c r="E927" s="157"/>
      <c r="F927" s="158"/>
    </row>
    <row r="929" spans="5:6" x14ac:dyDescent="0.2">
      <c r="E929" s="157"/>
      <c r="F929" s="158"/>
    </row>
    <row r="931" spans="5:6" x14ac:dyDescent="0.2">
      <c r="E931" s="157"/>
      <c r="F931" s="158"/>
    </row>
    <row r="933" spans="5:6" x14ac:dyDescent="0.2">
      <c r="E933" s="157"/>
      <c r="F933" s="158"/>
    </row>
    <row r="935" spans="5:6" x14ac:dyDescent="0.2">
      <c r="E935" s="157"/>
      <c r="F935" s="158"/>
    </row>
    <row r="937" spans="5:6" x14ac:dyDescent="0.2">
      <c r="E937" s="157"/>
      <c r="F937" s="158"/>
    </row>
    <row r="939" spans="5:6" x14ac:dyDescent="0.2">
      <c r="E939" s="157"/>
      <c r="F939" s="158"/>
    </row>
    <row r="941" spans="5:6" x14ac:dyDescent="0.2">
      <c r="E941" s="157"/>
      <c r="F941" s="158"/>
    </row>
    <row r="943" spans="5:6" x14ac:dyDescent="0.2">
      <c r="E943" s="157"/>
      <c r="F943" s="158"/>
    </row>
    <row r="949" spans="5:6" x14ac:dyDescent="0.2">
      <c r="E949" s="157"/>
      <c r="F949" s="158"/>
    </row>
    <row r="951" spans="5:6" x14ac:dyDescent="0.2">
      <c r="E951" s="157"/>
      <c r="F951" s="158"/>
    </row>
    <row r="953" spans="5:6" x14ac:dyDescent="0.2">
      <c r="E953" s="157"/>
      <c r="F953" s="158"/>
    </row>
    <row r="955" spans="5:6" x14ac:dyDescent="0.2">
      <c r="E955" s="157"/>
      <c r="F955" s="158"/>
    </row>
    <row r="957" spans="5:6" x14ac:dyDescent="0.2">
      <c r="E957" s="157"/>
      <c r="F957" s="158"/>
    </row>
    <row r="959" spans="5:6" x14ac:dyDescent="0.2">
      <c r="E959" s="157"/>
      <c r="F959" s="158"/>
    </row>
    <row r="963" spans="5:6" x14ac:dyDescent="0.2">
      <c r="E963" s="157"/>
      <c r="F963" s="158"/>
    </row>
    <row r="965" spans="5:6" x14ac:dyDescent="0.2">
      <c r="E965" s="157"/>
      <c r="F965" s="158"/>
    </row>
    <row r="967" spans="5:6" x14ac:dyDescent="0.2">
      <c r="F967" s="158"/>
    </row>
    <row r="969" spans="5:6" x14ac:dyDescent="0.2">
      <c r="E969" s="157"/>
      <c r="F969" s="158"/>
    </row>
    <row r="971" spans="5:6" x14ac:dyDescent="0.2">
      <c r="E971" s="157"/>
      <c r="F971" s="158"/>
    </row>
    <row r="973" spans="5:6" x14ac:dyDescent="0.2">
      <c r="E973" s="157"/>
      <c r="F973" s="158"/>
    </row>
    <row r="975" spans="5:6" x14ac:dyDescent="0.2">
      <c r="E975" s="157"/>
      <c r="F975" s="158"/>
    </row>
    <row r="977" spans="5:6" x14ac:dyDescent="0.2">
      <c r="E977" s="157"/>
      <c r="F977" s="158"/>
    </row>
    <row r="979" spans="5:6" x14ac:dyDescent="0.2">
      <c r="E979" s="157"/>
      <c r="F979" s="158"/>
    </row>
    <row r="981" spans="5:6" x14ac:dyDescent="0.2">
      <c r="E981" s="157"/>
      <c r="F981" s="158"/>
    </row>
    <row r="983" spans="5:6" x14ac:dyDescent="0.2">
      <c r="E983" s="157"/>
      <c r="F983" s="158"/>
    </row>
    <row r="985" spans="5:6" x14ac:dyDescent="0.2">
      <c r="E985" s="157"/>
      <c r="F985" s="158"/>
    </row>
    <row r="987" spans="5:6" x14ac:dyDescent="0.2">
      <c r="E987" s="157"/>
      <c r="F987" s="158"/>
    </row>
    <row r="993" spans="5:6" x14ac:dyDescent="0.2">
      <c r="E993" s="157"/>
      <c r="F993" s="158"/>
    </row>
    <row r="995" spans="5:6" x14ac:dyDescent="0.2">
      <c r="E995" s="157"/>
      <c r="F995" s="158"/>
    </row>
    <row r="997" spans="5:6" x14ac:dyDescent="0.2">
      <c r="E997" s="157"/>
      <c r="F997" s="158"/>
    </row>
    <row r="999" spans="5:6" x14ac:dyDescent="0.2">
      <c r="E999" s="157"/>
      <c r="F999" s="158"/>
    </row>
    <row r="1001" spans="5:6" x14ac:dyDescent="0.2">
      <c r="E1001" s="157"/>
      <c r="F1001" s="158"/>
    </row>
    <row r="1003" spans="5:6" x14ac:dyDescent="0.2">
      <c r="E1003" s="157"/>
      <c r="F1003" s="158"/>
    </row>
    <row r="1005" spans="5:6" x14ac:dyDescent="0.2">
      <c r="E1005" s="157"/>
      <c r="F1005" s="158"/>
    </row>
    <row r="1013" spans="5:6" x14ac:dyDescent="0.2">
      <c r="E1013" s="157"/>
      <c r="F1013" s="158"/>
    </row>
    <row r="1015" spans="5:6" x14ac:dyDescent="0.2">
      <c r="E1015" s="157"/>
      <c r="F1015" s="158"/>
    </row>
    <row r="1017" spans="5:6" x14ac:dyDescent="0.2">
      <c r="E1017" s="157"/>
      <c r="F1017" s="158"/>
    </row>
    <row r="1019" spans="5:6" x14ac:dyDescent="0.2">
      <c r="E1019" s="157"/>
      <c r="F1019" s="158"/>
    </row>
    <row r="1021" spans="5:6" x14ac:dyDescent="0.2">
      <c r="E1021" s="157"/>
      <c r="F1021" s="158"/>
    </row>
    <row r="1023" spans="5:6" x14ac:dyDescent="0.2">
      <c r="E1023" s="157"/>
      <c r="F1023" s="158"/>
    </row>
    <row r="1025" spans="5:6" x14ac:dyDescent="0.2">
      <c r="E1025" s="157"/>
      <c r="F1025" s="158"/>
    </row>
    <row r="1027" spans="5:6" x14ac:dyDescent="0.2">
      <c r="E1027" s="157"/>
      <c r="F1027" s="158"/>
    </row>
    <row r="1029" spans="5:6" x14ac:dyDescent="0.2">
      <c r="E1029" s="157"/>
      <c r="F1029" s="158"/>
    </row>
    <row r="1031" spans="5:6" x14ac:dyDescent="0.2">
      <c r="E1031" s="157"/>
      <c r="F1031" s="158"/>
    </row>
    <row r="1033" spans="5:6" x14ac:dyDescent="0.2">
      <c r="E1033" s="157"/>
      <c r="F1033" s="158"/>
    </row>
    <row r="1035" spans="5:6" x14ac:dyDescent="0.2">
      <c r="E1035" s="157"/>
      <c r="F1035" s="158"/>
    </row>
    <row r="1037" spans="5:6" x14ac:dyDescent="0.2">
      <c r="E1037" s="157"/>
      <c r="F1037" s="158"/>
    </row>
    <row r="1039" spans="5:6" x14ac:dyDescent="0.2">
      <c r="E1039" s="157"/>
      <c r="F1039" s="158"/>
    </row>
    <row r="1043" spans="5:6" x14ac:dyDescent="0.2">
      <c r="F1043" s="158"/>
    </row>
    <row r="1045" spans="5:6" x14ac:dyDescent="0.2">
      <c r="E1045" s="157"/>
      <c r="F1045" s="158"/>
    </row>
    <row r="1047" spans="5:6" x14ac:dyDescent="0.2">
      <c r="E1047" s="157"/>
      <c r="F1047" s="158"/>
    </row>
    <row r="1049" spans="5:6" x14ac:dyDescent="0.2">
      <c r="E1049" s="157"/>
      <c r="F1049" s="158"/>
    </row>
    <row r="1051" spans="5:6" x14ac:dyDescent="0.2">
      <c r="E1051" s="157"/>
      <c r="F1051" s="158"/>
    </row>
    <row r="1053" spans="5:6" x14ac:dyDescent="0.2">
      <c r="E1053" s="157"/>
      <c r="F1053" s="158"/>
    </row>
    <row r="1055" spans="5:6" x14ac:dyDescent="0.2">
      <c r="F1055" s="158"/>
    </row>
    <row r="1057" spans="5:6" x14ac:dyDescent="0.2">
      <c r="F1057" s="158"/>
    </row>
    <row r="1059" spans="5:6" x14ac:dyDescent="0.2">
      <c r="F1059" s="158"/>
    </row>
    <row r="1063" spans="5:6" x14ac:dyDescent="0.2">
      <c r="E1063" s="157"/>
      <c r="F1063" s="158"/>
    </row>
    <row r="1065" spans="5:6" x14ac:dyDescent="0.2">
      <c r="E1065" s="157"/>
      <c r="F1065" s="158"/>
    </row>
    <row r="1067" spans="5:6" x14ac:dyDescent="0.2">
      <c r="F1067" s="158"/>
    </row>
    <row r="1069" spans="5:6" x14ac:dyDescent="0.2">
      <c r="E1069" s="157"/>
      <c r="F1069" s="158"/>
    </row>
    <row r="1071" spans="5:6" x14ac:dyDescent="0.2">
      <c r="E1071" s="157"/>
      <c r="F1071" s="158"/>
    </row>
    <row r="1075" spans="5:6" x14ac:dyDescent="0.2">
      <c r="E1075" s="157"/>
      <c r="F1075" s="158"/>
    </row>
    <row r="1077" spans="5:6" x14ac:dyDescent="0.2">
      <c r="E1077" s="157"/>
      <c r="F1077" s="158"/>
    </row>
    <row r="1079" spans="5:6" x14ac:dyDescent="0.2">
      <c r="E1079" s="157"/>
      <c r="F1079" s="158"/>
    </row>
    <row r="1081" spans="5:6" x14ac:dyDescent="0.2">
      <c r="E1081" s="157"/>
      <c r="F1081" s="158"/>
    </row>
    <row r="1083" spans="5:6" x14ac:dyDescent="0.2">
      <c r="E1083" s="157"/>
      <c r="F1083" s="158"/>
    </row>
    <row r="1085" spans="5:6" x14ac:dyDescent="0.2">
      <c r="E1085" s="157"/>
      <c r="F1085" s="158"/>
    </row>
    <row r="1087" spans="5:6" x14ac:dyDescent="0.2">
      <c r="E1087" s="157"/>
      <c r="F1087" s="158"/>
    </row>
    <row r="1089" spans="5:6" x14ac:dyDescent="0.2">
      <c r="E1089" s="157"/>
      <c r="F1089" s="158"/>
    </row>
    <row r="1091" spans="5:6" x14ac:dyDescent="0.2">
      <c r="E1091" s="157"/>
      <c r="F1091" s="158"/>
    </row>
    <row r="1093" spans="5:6" x14ac:dyDescent="0.2">
      <c r="E1093" s="157"/>
      <c r="F1093" s="158"/>
    </row>
    <row r="1095" spans="5:6" x14ac:dyDescent="0.2">
      <c r="E1095" s="157"/>
      <c r="F1095" s="158"/>
    </row>
    <row r="1101" spans="5:6" x14ac:dyDescent="0.2">
      <c r="E1101" s="157"/>
      <c r="F1101" s="158"/>
    </row>
    <row r="1107" spans="5:6" x14ac:dyDescent="0.2">
      <c r="E1107" s="157"/>
      <c r="F1107" s="158"/>
    </row>
    <row r="1113" spans="5:6" x14ac:dyDescent="0.2">
      <c r="E1113" s="157"/>
      <c r="F1113" s="158"/>
    </row>
    <row r="1119" spans="5:6" x14ac:dyDescent="0.2">
      <c r="E1119" s="157"/>
      <c r="F1119" s="158"/>
    </row>
    <row r="1121" spans="5:6" x14ac:dyDescent="0.2">
      <c r="E1121" s="157"/>
      <c r="F1121" s="158"/>
    </row>
    <row r="1125" spans="5:6" x14ac:dyDescent="0.2">
      <c r="E1125" s="157"/>
      <c r="F1125" s="158"/>
    </row>
    <row r="1127" spans="5:6" x14ac:dyDescent="0.2">
      <c r="E1127" s="157"/>
      <c r="F1127" s="158"/>
    </row>
    <row r="1129" spans="5:6" x14ac:dyDescent="0.2">
      <c r="E1129" s="157"/>
      <c r="F1129" s="158"/>
    </row>
    <row r="1131" spans="5:6" x14ac:dyDescent="0.2">
      <c r="E1131" s="157"/>
      <c r="F1131" s="158"/>
    </row>
    <row r="1133" spans="5:6" x14ac:dyDescent="0.2">
      <c r="E1133" s="157"/>
      <c r="F1133" s="158"/>
    </row>
    <row r="1135" spans="5:6" x14ac:dyDescent="0.2">
      <c r="E1135" s="157"/>
      <c r="F1135" s="158"/>
    </row>
    <row r="1137" spans="5:6" x14ac:dyDescent="0.2">
      <c r="E1137" s="157"/>
      <c r="F1137" s="158"/>
    </row>
    <row r="1139" spans="5:6" x14ac:dyDescent="0.2">
      <c r="E1139" s="157"/>
      <c r="F1139" s="158"/>
    </row>
    <row r="1143" spans="5:6" x14ac:dyDescent="0.2">
      <c r="E1143" s="157"/>
      <c r="F1143" s="158"/>
    </row>
    <row r="1147" spans="5:6" x14ac:dyDescent="0.2">
      <c r="E1147" s="157"/>
      <c r="F1147" s="158"/>
    </row>
    <row r="1153" spans="5:6" x14ac:dyDescent="0.2">
      <c r="E1153" s="157"/>
      <c r="F1153" s="158"/>
    </row>
    <row r="1155" spans="5:6" x14ac:dyDescent="0.2">
      <c r="E1155" s="157"/>
      <c r="F1155" s="158"/>
    </row>
    <row r="1157" spans="5:6" x14ac:dyDescent="0.2">
      <c r="E1157" s="157"/>
      <c r="F1157" s="158"/>
    </row>
    <row r="1161" spans="5:6" x14ac:dyDescent="0.2">
      <c r="E1161" s="157"/>
      <c r="F1161" s="158"/>
    </row>
    <row r="1163" spans="5:6" x14ac:dyDescent="0.2">
      <c r="E1163" s="157"/>
      <c r="F1163" s="158"/>
    </row>
    <row r="1165" spans="5:6" x14ac:dyDescent="0.2">
      <c r="E1165" s="157"/>
      <c r="F1165" s="158"/>
    </row>
    <row r="1169" spans="5:6" x14ac:dyDescent="0.2">
      <c r="E1169" s="157"/>
      <c r="F1169" s="158"/>
    </row>
    <row r="1171" spans="5:6" x14ac:dyDescent="0.2">
      <c r="E1171" s="157"/>
      <c r="F1171" s="158"/>
    </row>
    <row r="1173" spans="5:6" x14ac:dyDescent="0.2">
      <c r="E1173" s="157"/>
      <c r="F1173" s="158"/>
    </row>
    <row r="1175" spans="5:6" x14ac:dyDescent="0.2">
      <c r="E1175" s="157"/>
      <c r="F1175" s="158"/>
    </row>
    <row r="1177" spans="5:6" x14ac:dyDescent="0.2">
      <c r="E1177" s="157"/>
      <c r="F1177" s="158"/>
    </row>
    <row r="1179" spans="5:6" x14ac:dyDescent="0.2">
      <c r="E1179" s="157"/>
      <c r="F1179" s="158"/>
    </row>
    <row r="1181" spans="5:6" x14ac:dyDescent="0.2">
      <c r="E1181" s="157"/>
      <c r="F1181" s="158"/>
    </row>
    <row r="1183" spans="5:6" x14ac:dyDescent="0.2">
      <c r="E1183" s="157"/>
      <c r="F1183" s="158"/>
    </row>
    <row r="1185" spans="5:6" x14ac:dyDescent="0.2">
      <c r="E1185" s="157"/>
      <c r="F1185" s="158"/>
    </row>
    <row r="1187" spans="5:6" x14ac:dyDescent="0.2">
      <c r="E1187" s="157"/>
      <c r="F1187" s="158"/>
    </row>
    <row r="1189" spans="5:6" x14ac:dyDescent="0.2">
      <c r="E1189" s="157"/>
      <c r="F1189" s="158"/>
    </row>
    <row r="1195" spans="5:6" x14ac:dyDescent="0.2">
      <c r="E1195" s="157"/>
      <c r="F1195" s="158"/>
    </row>
    <row r="1197" spans="5:6" x14ac:dyDescent="0.2">
      <c r="E1197" s="157"/>
      <c r="F1197" s="158"/>
    </row>
    <row r="1199" spans="5:6" x14ac:dyDescent="0.2">
      <c r="E1199" s="157"/>
      <c r="F1199" s="158"/>
    </row>
    <row r="1201" spans="5:6" x14ac:dyDescent="0.2">
      <c r="E1201" s="157"/>
      <c r="F1201" s="158"/>
    </row>
    <row r="1209" spans="5:6" x14ac:dyDescent="0.2">
      <c r="E1209" s="157"/>
      <c r="F1209" s="158"/>
    </row>
    <row r="1211" spans="5:6" x14ac:dyDescent="0.2">
      <c r="E1211" s="157"/>
      <c r="F1211" s="158"/>
    </row>
    <row r="1213" spans="5:6" x14ac:dyDescent="0.2">
      <c r="E1213" s="157"/>
      <c r="F1213" s="158"/>
    </row>
    <row r="1215" spans="5:6" x14ac:dyDescent="0.2">
      <c r="E1215" s="157"/>
      <c r="F1215" s="158"/>
    </row>
    <row r="1217" spans="5:6" x14ac:dyDescent="0.2">
      <c r="E1217" s="157"/>
      <c r="F1217" s="158"/>
    </row>
    <row r="1219" spans="5:6" x14ac:dyDescent="0.2">
      <c r="E1219" s="157"/>
      <c r="F1219" s="158"/>
    </row>
    <row r="1221" spans="5:6" x14ac:dyDescent="0.2">
      <c r="E1221" s="157"/>
      <c r="F1221" s="158"/>
    </row>
    <row r="1223" spans="5:6" x14ac:dyDescent="0.2">
      <c r="E1223" s="157"/>
      <c r="F1223" s="158"/>
    </row>
    <row r="1225" spans="5:6" x14ac:dyDescent="0.2">
      <c r="E1225" s="157"/>
      <c r="F1225" s="158"/>
    </row>
    <row r="1227" spans="5:6" x14ac:dyDescent="0.2">
      <c r="E1227" s="157"/>
      <c r="F1227" s="158"/>
    </row>
    <row r="1229" spans="5:6" x14ac:dyDescent="0.2">
      <c r="E1229" s="157"/>
      <c r="F1229" s="158"/>
    </row>
    <row r="1231" spans="5:6" x14ac:dyDescent="0.2">
      <c r="E1231" s="157"/>
      <c r="F1231" s="158"/>
    </row>
    <row r="1233" spans="5:6" x14ac:dyDescent="0.2">
      <c r="E1233" s="157"/>
      <c r="F1233" s="158"/>
    </row>
    <row r="1235" spans="5:6" x14ac:dyDescent="0.2">
      <c r="E1235" s="157"/>
      <c r="F1235" s="158"/>
    </row>
    <row r="1237" spans="5:6" x14ac:dyDescent="0.2">
      <c r="E1237" s="157"/>
      <c r="F1237" s="158"/>
    </row>
    <row r="1239" spans="5:6" x14ac:dyDescent="0.2">
      <c r="E1239" s="157"/>
      <c r="F1239" s="158"/>
    </row>
    <row r="1241" spans="5:6" x14ac:dyDescent="0.2">
      <c r="E1241" s="157"/>
      <c r="F1241" s="158"/>
    </row>
    <row r="1243" spans="5:6" x14ac:dyDescent="0.2">
      <c r="E1243" s="157"/>
      <c r="F1243" s="158"/>
    </row>
    <row r="1247" spans="5:6" x14ac:dyDescent="0.2">
      <c r="F1247" s="158"/>
    </row>
    <row r="1249" spans="5:6" x14ac:dyDescent="0.2">
      <c r="E1249" s="157"/>
      <c r="F1249" s="158"/>
    </row>
    <row r="1251" spans="5:6" x14ac:dyDescent="0.2">
      <c r="E1251" s="157"/>
      <c r="F1251" s="158"/>
    </row>
    <row r="1253" spans="5:6" x14ac:dyDescent="0.2">
      <c r="E1253" s="157"/>
      <c r="F1253" s="158"/>
    </row>
    <row r="1255" spans="5:6" x14ac:dyDescent="0.2">
      <c r="E1255" s="157"/>
      <c r="F1255" s="158"/>
    </row>
    <row r="1257" spans="5:6" x14ac:dyDescent="0.2">
      <c r="E1257" s="157"/>
      <c r="F1257" s="158"/>
    </row>
    <row r="1259" spans="5:6" x14ac:dyDescent="0.2">
      <c r="F1259" s="158"/>
    </row>
    <row r="1261" spans="5:6" x14ac:dyDescent="0.2">
      <c r="F1261" s="158"/>
    </row>
    <row r="1263" spans="5:6" x14ac:dyDescent="0.2">
      <c r="F1263" s="158"/>
    </row>
    <row r="1265" spans="5:6" x14ac:dyDescent="0.2">
      <c r="F1265" s="158"/>
    </row>
    <row r="1267" spans="5:6" x14ac:dyDescent="0.2">
      <c r="E1267" s="157"/>
      <c r="F1267" s="158"/>
    </row>
    <row r="1269" spans="5:6" x14ac:dyDescent="0.2">
      <c r="E1269" s="157"/>
      <c r="F1269" s="158"/>
    </row>
    <row r="1271" spans="5:6" x14ac:dyDescent="0.2">
      <c r="F1271" s="158"/>
    </row>
    <row r="1273" spans="5:6" x14ac:dyDescent="0.2">
      <c r="E1273" s="157"/>
      <c r="F1273" s="158"/>
    </row>
    <row r="1275" spans="5:6" x14ac:dyDescent="0.2">
      <c r="E1275" s="157"/>
      <c r="F1275" s="158"/>
    </row>
    <row r="1279" spans="5:6" x14ac:dyDescent="0.2">
      <c r="E1279" s="157"/>
      <c r="F1279" s="158"/>
    </row>
    <row r="1281" spans="5:6" x14ac:dyDescent="0.2">
      <c r="E1281" s="157"/>
      <c r="F1281" s="158"/>
    </row>
    <row r="1283" spans="5:6" x14ac:dyDescent="0.2">
      <c r="E1283" s="157"/>
      <c r="F1283" s="158"/>
    </row>
    <row r="1285" spans="5:6" x14ac:dyDescent="0.2">
      <c r="E1285" s="157"/>
      <c r="F1285" s="158"/>
    </row>
    <row r="1287" spans="5:6" x14ac:dyDescent="0.2">
      <c r="E1287" s="157"/>
      <c r="F1287" s="158"/>
    </row>
    <row r="1289" spans="5:6" x14ac:dyDescent="0.2">
      <c r="E1289" s="157"/>
      <c r="F1289" s="158"/>
    </row>
    <row r="1291" spans="5:6" x14ac:dyDescent="0.2">
      <c r="E1291" s="157"/>
      <c r="F1291" s="158"/>
    </row>
    <row r="1293" spans="5:6" x14ac:dyDescent="0.2">
      <c r="E1293" s="157"/>
      <c r="F1293" s="158"/>
    </row>
    <row r="1295" spans="5:6" x14ac:dyDescent="0.2">
      <c r="E1295" s="157"/>
      <c r="F1295" s="158"/>
    </row>
    <row r="1297" spans="5:6" x14ac:dyDescent="0.2">
      <c r="E1297" s="157"/>
      <c r="F1297" s="158"/>
    </row>
    <row r="1299" spans="5:6" x14ac:dyDescent="0.2">
      <c r="E1299" s="157"/>
      <c r="F1299" s="158"/>
    </row>
    <row r="1301" spans="5:6" x14ac:dyDescent="0.2">
      <c r="E1301" s="157"/>
      <c r="F1301" s="158"/>
    </row>
    <row r="1307" spans="5:6" x14ac:dyDescent="0.2">
      <c r="E1307" s="157"/>
      <c r="F1307" s="158"/>
    </row>
    <row r="1313" spans="5:6" x14ac:dyDescent="0.2">
      <c r="E1313" s="157"/>
      <c r="F1313" s="158"/>
    </row>
    <row r="1323" spans="5:6" x14ac:dyDescent="0.2">
      <c r="E1323" s="157"/>
      <c r="F1323" s="158"/>
    </row>
    <row r="1329" spans="5:6" x14ac:dyDescent="0.2">
      <c r="E1329" s="157"/>
      <c r="F1329" s="158"/>
    </row>
    <row r="1335" spans="5:6" x14ac:dyDescent="0.2">
      <c r="E1335" s="157"/>
      <c r="F1335" s="158"/>
    </row>
    <row r="1341" spans="5:6" x14ac:dyDescent="0.2">
      <c r="E1341" s="157"/>
      <c r="F1341" s="158"/>
    </row>
    <row r="1347" spans="5:6" x14ac:dyDescent="0.2">
      <c r="E1347" s="157"/>
      <c r="F1347" s="158"/>
    </row>
    <row r="1353" spans="5:6" x14ac:dyDescent="0.2">
      <c r="E1353" s="157"/>
      <c r="F1353" s="158"/>
    </row>
    <row r="1357" spans="5:6" x14ac:dyDescent="0.2">
      <c r="E1357" s="157"/>
      <c r="F1357" s="158"/>
    </row>
    <row r="1359" spans="5:6" x14ac:dyDescent="0.2">
      <c r="E1359" s="157"/>
      <c r="F1359" s="158"/>
    </row>
    <row r="1361" spans="5:6" x14ac:dyDescent="0.2">
      <c r="E1361" s="157"/>
      <c r="F1361" s="158"/>
    </row>
    <row r="1363" spans="5:6" x14ac:dyDescent="0.2">
      <c r="E1363" s="157"/>
      <c r="F1363" s="158"/>
    </row>
    <row r="1365" spans="5:6" x14ac:dyDescent="0.2">
      <c r="E1365" s="157"/>
      <c r="F1365" s="158"/>
    </row>
    <row r="1367" spans="5:6" x14ac:dyDescent="0.2">
      <c r="E1367" s="157"/>
      <c r="F1367" s="158"/>
    </row>
  </sheetData>
  <sheetProtection selectLockedCells="1" selectUnlockedCells="1"/>
  <mergeCells count="1">
    <mergeCell ref="B5:F5"/>
  </mergeCells>
  <pageMargins left="0.78749999999999998" right="0.39374999999999999" top="0.78749999999999998" bottom="0.59097222222222201" header="0.51180555555555496" footer="0.31527777777777799"/>
  <pageSetup paperSize="9" firstPageNumber="0" orientation="portrait" horizontalDpi="300" verticalDpi="300" r:id="rId1"/>
  <headerFooter>
    <oddHeader>&amp;LObnova gasilskega doma v Babičih&amp;CPOPIS DEL&amp;RMestna občina Koper</oddHeader>
    <oddFooter>&amp;L&amp;A&amp;R&amp;P</oddFooter>
  </headerFooter>
  <rowBreaks count="2" manualBreakCount="2">
    <brk id="127" max="5" man="1"/>
    <brk id="267" max="5"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Delovni listi</vt:lpstr>
      </vt:variant>
      <vt:variant>
        <vt:i4>10</vt:i4>
      </vt:variant>
      <vt:variant>
        <vt:lpstr>Imenovani obsegi</vt:lpstr>
      </vt:variant>
      <vt:variant>
        <vt:i4>6</vt:i4>
      </vt:variant>
    </vt:vector>
  </HeadingPairs>
  <TitlesOfParts>
    <vt:vector size="16" baseType="lpstr">
      <vt:lpstr>NASLOVNA STRAN</vt:lpstr>
      <vt:lpstr>UVOD</vt:lpstr>
      <vt:lpstr>REKAPITULACIJA GO DEL</vt:lpstr>
      <vt:lpstr>GRADBENA DELA</vt:lpstr>
      <vt:lpstr>OBRTNIŠKA DELA</vt:lpstr>
      <vt:lpstr>REKAPITULACIJA ELEKTRO INST.</vt:lpstr>
      <vt:lpstr>Elektr. inst.</vt:lpstr>
      <vt:lpstr>REKAPITULACIJA STROJNIH INST.</vt:lpstr>
      <vt:lpstr>Strojne instalacije</vt:lpstr>
      <vt:lpstr>List1</vt:lpstr>
      <vt:lpstr>'GRADBENA DELA'!Področje_tiskanja</vt:lpstr>
      <vt:lpstr>'NASLOVNA STRAN'!Področje_tiskanja</vt:lpstr>
      <vt:lpstr>'OBRTNIŠKA DELA'!Področje_tiskanja</vt:lpstr>
      <vt:lpstr>'REKAPITULACIJA GO DEL'!Področje_tiskanja</vt:lpstr>
      <vt:lpstr>'Strojne instalacije'!Področje_tiskanja</vt:lpstr>
      <vt:lpstr>UVOD!Področje_tiskanja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DESKTOP-T0EQ1UR\Marko</dc:creator>
  <dc:description/>
  <cp:lastModifiedBy>Janja Lovrečič</cp:lastModifiedBy>
  <cp:revision>1</cp:revision>
  <cp:lastPrinted>2020-11-23T12:56:53Z</cp:lastPrinted>
  <dcterms:created xsi:type="dcterms:W3CDTF">2018-04-25T08:16:42Z</dcterms:created>
  <dcterms:modified xsi:type="dcterms:W3CDTF">2020-11-23T12:58:24Z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