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karmeng\Documents\INVESTICIJE\2021\7 DEKANI II. faza\JAVNO NAROČILO\"/>
    </mc:Choice>
  </mc:AlternateContent>
  <bookViews>
    <workbookView xWindow="0" yWindow="0" windowWidth="28800" windowHeight="12300" tabRatio="929" activeTab="3"/>
  </bookViews>
  <sheets>
    <sheet name="0 Naslovna stran" sheetId="2" r:id="rId1"/>
    <sheet name="00 Uvod, elementi" sheetId="16" r:id="rId2"/>
    <sheet name="000 Splošni pogoji" sheetId="36" r:id="rId3"/>
    <sheet name="000 Rekapitulacija" sheetId="3" r:id="rId4"/>
    <sheet name="2.1 Priprava gradb" sheetId="4" r:id="rId5"/>
    <sheet name="2.2.1 Ces.-Predd" sheetId="5" r:id="rId6"/>
    <sheet name="2.2.2 Ces.-Zemeljska d. " sheetId="6" r:id="rId7"/>
    <sheet name="2.2.3 Ces.-Ustroj" sheetId="7" r:id="rId8"/>
    <sheet name="2.2.4 Ces.-Prom.opr." sheetId="8" r:id="rId9"/>
    <sheet name="2.2.5 Ces.-Gradbena d." sheetId="9" r:id="rId10"/>
    <sheet name="2.3.1 Met.kan. Predd" sheetId="10" r:id="rId11"/>
    <sheet name="2.3.2 Met.kan.-Zemeljska d." sheetId="12" r:id="rId12"/>
    <sheet name="2.3.3. Met.Kan._kanalizac" sheetId="13" r:id="rId13"/>
    <sheet name="2.3.4 Met.kan. Zaključ" sheetId="14" r:id="rId14"/>
    <sheet name="2.4.1. AB zid - Preddela" sheetId="17" r:id="rId15"/>
    <sheet name="2.4.2. AB zid - Rušitvena d." sheetId="25" r:id="rId16"/>
    <sheet name="2.4.3. AB zid - Zemeljska d." sheetId="27" r:id="rId17"/>
    <sheet name="2.4.4. AB zid - Gradbena d. " sheetId="28" r:id="rId18"/>
    <sheet name="2.4.5. AB zid - Zaključna d. " sheetId="29" r:id="rId19"/>
    <sheet name="2.5.1. Vodovod - Preddela" sheetId="30" r:id="rId20"/>
    <sheet name="2.5.2. Vodovod - Gradb. d." sheetId="31" r:id="rId21"/>
    <sheet name="2.5.3. Vodovod - Montažna d." sheetId="32" r:id="rId22"/>
    <sheet name="2.5.4. Vodovod - Material 1 sk." sheetId="33" r:id="rId23"/>
    <sheet name="2.5.5. Vodovod - Material 2 sk." sheetId="34" r:id="rId24"/>
    <sheet name="2.5.6. Vodovod - Material 3 sk." sheetId="35" r:id="rId25"/>
  </sheets>
  <calcPr calcId="162913"/>
</workbook>
</file>

<file path=xl/calcChain.xml><?xml version="1.0" encoding="utf-8"?>
<calcChain xmlns="http://schemas.openxmlformats.org/spreadsheetml/2006/main">
  <c r="L45" i="3" l="1"/>
  <c r="F36" i="35"/>
  <c r="F36" i="34"/>
  <c r="F36" i="32"/>
  <c r="L46" i="3" l="1"/>
  <c r="L47" i="3" s="1"/>
  <c r="F49" i="35"/>
  <c r="F48" i="35"/>
  <c r="F47" i="35"/>
  <c r="F42" i="35"/>
  <c r="F30" i="35"/>
  <c r="F29" i="35"/>
  <c r="F28" i="35"/>
  <c r="F27" i="35"/>
  <c r="F21" i="35"/>
  <c r="F20" i="35"/>
  <c r="F19" i="35"/>
  <c r="F18" i="35"/>
  <c r="F12" i="35"/>
  <c r="F11" i="35"/>
  <c r="F10" i="35"/>
  <c r="F37" i="34"/>
  <c r="F35" i="34"/>
  <c r="F34" i="34"/>
  <c r="F29" i="34"/>
  <c r="F25" i="34"/>
  <c r="F21" i="34"/>
  <c r="F20" i="34"/>
  <c r="F19" i="34"/>
  <c r="F15" i="34"/>
  <c r="F11" i="34"/>
  <c r="F10" i="34"/>
  <c r="F29" i="33"/>
  <c r="F25" i="33"/>
  <c r="F24" i="33"/>
  <c r="F23" i="33"/>
  <c r="F19" i="33"/>
  <c r="F12" i="33"/>
  <c r="F11" i="33"/>
  <c r="F10" i="33"/>
  <c r="F55" i="32"/>
  <c r="F51" i="32"/>
  <c r="F48" i="32"/>
  <c r="F47" i="32"/>
  <c r="F44" i="32"/>
  <c r="F43" i="32"/>
  <c r="F40" i="32"/>
  <c r="F38" i="32"/>
  <c r="F33" i="32"/>
  <c r="F30" i="32"/>
  <c r="F29" i="32"/>
  <c r="F28" i="32"/>
  <c r="F25" i="32"/>
  <c r="F22" i="32"/>
  <c r="F21" i="32"/>
  <c r="F18" i="32"/>
  <c r="F17" i="32"/>
  <c r="F14" i="32"/>
  <c r="F13" i="32"/>
  <c r="F10" i="32"/>
  <c r="F9" i="32"/>
  <c r="D59" i="31"/>
  <c r="F59" i="31" s="1"/>
  <c r="F57" i="31"/>
  <c r="F55" i="31"/>
  <c r="F53" i="31"/>
  <c r="F51" i="31"/>
  <c r="F49" i="31"/>
  <c r="F47" i="31"/>
  <c r="F45" i="31"/>
  <c r="D43" i="31"/>
  <c r="F43" i="31" s="1"/>
  <c r="F41" i="31"/>
  <c r="F39" i="31"/>
  <c r="F37" i="31"/>
  <c r="F35" i="31"/>
  <c r="F33" i="31"/>
  <c r="F31" i="31"/>
  <c r="F29" i="31"/>
  <c r="F27" i="31"/>
  <c r="F25" i="31"/>
  <c r="F23" i="31"/>
  <c r="F21" i="31"/>
  <c r="F19" i="31"/>
  <c r="F17" i="31"/>
  <c r="F15" i="31"/>
  <c r="F13" i="31"/>
  <c r="F11" i="31"/>
  <c r="F9" i="31"/>
  <c r="D7" i="31"/>
  <c r="F7" i="31" s="1"/>
  <c r="F10" i="30"/>
  <c r="F8" i="30"/>
  <c r="F40" i="34" l="1"/>
  <c r="J43" i="3" s="1"/>
  <c r="F12" i="30"/>
  <c r="J39" i="3" s="1"/>
  <c r="F58" i="32"/>
  <c r="J41" i="3" s="1"/>
  <c r="F32" i="33"/>
  <c r="J42" i="3" s="1"/>
  <c r="F52" i="35"/>
  <c r="J44" i="3" s="1"/>
  <c r="F61" i="31"/>
  <c r="J40" i="3" s="1"/>
  <c r="L38" i="3" l="1"/>
  <c r="F10" i="29"/>
  <c r="I8" i="29"/>
  <c r="I6" i="29"/>
  <c r="F28" i="28"/>
  <c r="I26" i="28"/>
  <c r="I24" i="28"/>
  <c r="I22" i="28"/>
  <c r="I20" i="28"/>
  <c r="I18" i="28"/>
  <c r="I16" i="28"/>
  <c r="E14" i="28"/>
  <c r="I14" i="28" s="1"/>
  <c r="E12" i="28"/>
  <c r="I12" i="28" s="1"/>
  <c r="E10" i="28"/>
  <c r="I10" i="28" s="1"/>
  <c r="E8" i="28"/>
  <c r="I8" i="28" s="1"/>
  <c r="E6" i="28"/>
  <c r="I6" i="28" s="1"/>
  <c r="F29" i="27"/>
  <c r="E23" i="27"/>
  <c r="I23" i="27" s="1"/>
  <c r="E19" i="27"/>
  <c r="I19" i="27" s="1"/>
  <c r="I17" i="27"/>
  <c r="E15" i="27"/>
  <c r="E13" i="27"/>
  <c r="I13" i="27" s="1"/>
  <c r="E8" i="27"/>
  <c r="E27" i="27" s="1"/>
  <c r="I27" i="27" s="1"/>
  <c r="E6" i="27"/>
  <c r="I6" i="27" s="1"/>
  <c r="F12" i="25"/>
  <c r="I8" i="25"/>
  <c r="E6" i="25"/>
  <c r="E10" i="25" s="1"/>
  <c r="I10" i="25" s="1"/>
  <c r="I10" i="29" l="1"/>
  <c r="J31" i="3" s="1"/>
  <c r="I15" i="27"/>
  <c r="I6" i="25"/>
  <c r="I12" i="25" s="1"/>
  <c r="J28" i="3" s="1"/>
  <c r="E21" i="27"/>
  <c r="I21" i="27" s="1"/>
  <c r="E25" i="27"/>
  <c r="I25" i="27" s="1"/>
  <c r="I28" i="28"/>
  <c r="J30" i="3" s="1"/>
  <c r="E10" i="27"/>
  <c r="H10" i="27" s="1"/>
  <c r="E9" i="27"/>
  <c r="H9" i="27" s="1"/>
  <c r="E11" i="27"/>
  <c r="H11" i="27" s="1"/>
  <c r="I8" i="27" l="1"/>
  <c r="I29" i="27" s="1"/>
  <c r="J29" i="3" s="1"/>
  <c r="F20" i="17"/>
  <c r="I18" i="17"/>
  <c r="I16" i="17"/>
  <c r="E14" i="17"/>
  <c r="I14" i="17" s="1"/>
  <c r="I12" i="17"/>
  <c r="E10" i="17"/>
  <c r="I10" i="17" s="1"/>
  <c r="I8" i="17"/>
  <c r="I6" i="17"/>
  <c r="E6" i="9"/>
  <c r="I6" i="9" s="1"/>
  <c r="E6" i="6"/>
  <c r="I6" i="6" s="1"/>
  <c r="I20" i="5"/>
  <c r="E16" i="5"/>
  <c r="I16" i="5" s="1"/>
  <c r="E12" i="5"/>
  <c r="E14" i="5" s="1"/>
  <c r="I14" i="5" s="1"/>
  <c r="E10" i="5"/>
  <c r="I10" i="5" s="1"/>
  <c r="I22" i="9"/>
  <c r="I10" i="8"/>
  <c r="I6" i="14"/>
  <c r="I8" i="14" s="1"/>
  <c r="J23" i="3" s="1"/>
  <c r="I20" i="13"/>
  <c r="I18" i="13"/>
  <c r="I16" i="13"/>
  <c r="I14" i="13"/>
  <c r="I12" i="13"/>
  <c r="I10" i="13"/>
  <c r="I8" i="13"/>
  <c r="I16" i="12"/>
  <c r="I14" i="12"/>
  <c r="I12" i="12"/>
  <c r="I10" i="12"/>
  <c r="I8" i="12"/>
  <c r="I6" i="12"/>
  <c r="I10" i="10"/>
  <c r="I8" i="10"/>
  <c r="I6" i="10"/>
  <c r="I24" i="9"/>
  <c r="I20" i="9"/>
  <c r="I18" i="9"/>
  <c r="I16" i="9"/>
  <c r="I14" i="9"/>
  <c r="I12" i="9"/>
  <c r="I10" i="9"/>
  <c r="I8" i="9"/>
  <c r="I8" i="8"/>
  <c r="I6" i="8"/>
  <c r="I18" i="7"/>
  <c r="I16" i="7"/>
  <c r="I14" i="7"/>
  <c r="I12" i="7"/>
  <c r="I10" i="7"/>
  <c r="I8" i="7"/>
  <c r="I6" i="7"/>
  <c r="I10" i="6"/>
  <c r="I8" i="6"/>
  <c r="I28" i="5"/>
  <c r="I26" i="5"/>
  <c r="I24" i="5"/>
  <c r="I22" i="5"/>
  <c r="I18" i="5"/>
  <c r="I8" i="5"/>
  <c r="I6" i="5"/>
  <c r="I6" i="4"/>
  <c r="I6" i="13"/>
  <c r="F8" i="14"/>
  <c r="F22" i="13"/>
  <c r="F18" i="12"/>
  <c r="F12" i="10"/>
  <c r="F26" i="9"/>
  <c r="F12" i="8"/>
  <c r="F20" i="7"/>
  <c r="F12" i="6"/>
  <c r="F30" i="5"/>
  <c r="F8" i="4"/>
  <c r="E2" i="3"/>
  <c r="E1" i="3"/>
  <c r="B1" i="3"/>
  <c r="I8" i="4"/>
  <c r="L8" i="3" s="1"/>
  <c r="I26" i="9" l="1"/>
  <c r="J16" i="3" s="1"/>
  <c r="I18" i="12"/>
  <c r="J21" i="3" s="1"/>
  <c r="I12" i="10"/>
  <c r="J20" i="3" s="1"/>
  <c r="I20" i="7"/>
  <c r="J14" i="3" s="1"/>
  <c r="I22" i="13"/>
  <c r="J22" i="3" s="1"/>
  <c r="I12" i="6"/>
  <c r="J13" i="3" s="1"/>
  <c r="I12" i="8"/>
  <c r="J15" i="3" s="1"/>
  <c r="I12" i="5"/>
  <c r="I30" i="5" s="1"/>
  <c r="J12" i="3" s="1"/>
  <c r="I20" i="17"/>
  <c r="J27" i="3" s="1"/>
  <c r="L25" i="3" s="1"/>
  <c r="L18" i="3" l="1"/>
  <c r="L10" i="3"/>
  <c r="L32" i="3" l="1"/>
  <c r="L33" i="3" s="1"/>
  <c r="L34" i="3" s="1"/>
  <c r="L35" i="3" s="1"/>
  <c r="L36" i="3" s="1"/>
</calcChain>
</file>

<file path=xl/sharedStrings.xml><?xml version="1.0" encoding="utf-8"?>
<sst xmlns="http://schemas.openxmlformats.org/spreadsheetml/2006/main" count="1028" uniqueCount="416">
  <si>
    <t>POPIS DEL S PREDRAČUNOM IN REKAPITULACIJA STROŠKOV</t>
  </si>
  <si>
    <t>Cena brez DDV:</t>
  </si>
  <si>
    <t>REKAPITULACIJA STROŠKOV</t>
  </si>
  <si>
    <t>DDV</t>
  </si>
  <si>
    <t>Cena z DDV</t>
  </si>
  <si>
    <t>Odsek O1 - I. faza (Zgornji del)</t>
  </si>
  <si>
    <t>Cestno telo z opremo</t>
  </si>
  <si>
    <t>Preddela</t>
  </si>
  <si>
    <t>Zemeljska dela</t>
  </si>
  <si>
    <t>Ustroj</t>
  </si>
  <si>
    <t>Prometna oprema</t>
  </si>
  <si>
    <t>Gradbena dela</t>
  </si>
  <si>
    <t>Meteorna kanalizacija</t>
  </si>
  <si>
    <t>Kanalizacija</t>
  </si>
  <si>
    <t>Zaključna dela</t>
  </si>
  <si>
    <t>Nivo 1</t>
  </si>
  <si>
    <t>Nivo 2</t>
  </si>
  <si>
    <t>Postavka</t>
  </si>
  <si>
    <t>Normativ</t>
  </si>
  <si>
    <t>Količina</t>
  </si>
  <si>
    <t>Cena / EM brez DDV</t>
  </si>
  <si>
    <t>Znesek brez DDV</t>
  </si>
  <si>
    <t>N 1 1 102</t>
  </si>
  <si>
    <t>KOS</t>
  </si>
  <si>
    <t>Skupaj</t>
  </si>
  <si>
    <t>Nivo 3</t>
  </si>
  <si>
    <t>S 1 1 122</t>
  </si>
  <si>
    <t>KM</t>
  </si>
  <si>
    <t>Obnova in zavarovanje zakoličbe osi trase ostale javne ceste v gričevnatem terenu</t>
  </si>
  <si>
    <t>S 1 1 124A</t>
  </si>
  <si>
    <t>Postavitev in zavarovanje prečnih profilov za ostale ceste v gričevju</t>
  </si>
  <si>
    <t>S 1 2 322</t>
  </si>
  <si>
    <t>M2</t>
  </si>
  <si>
    <t>Porušitev in odstranitev asfaltne plasti v debelini 6 do 10 cm</t>
  </si>
  <si>
    <t>S 1 2 382</t>
  </si>
  <si>
    <t>M1</t>
  </si>
  <si>
    <t>Rezanje asfaltne plasti s talno diamantno žago, debele 6 do 10 cm</t>
  </si>
  <si>
    <t>S 1 2 372</t>
  </si>
  <si>
    <t>Rezkanje in odvoz asfaltne krovne plasti v debelini 4 do 7 cm</t>
  </si>
  <si>
    <t>S 1 4 762</t>
  </si>
  <si>
    <t>Rezanje navadnega cementnega betona ali kamna s talno diamantno žago, debelina 10,1 do 15,0 cm</t>
  </si>
  <si>
    <t>S 1 2 497</t>
  </si>
  <si>
    <t>M3</t>
  </si>
  <si>
    <t>S 1 2 211</t>
  </si>
  <si>
    <t>Demontaža prometnega znaka na enem podstavku</t>
  </si>
  <si>
    <t>S 1 2 282</t>
  </si>
  <si>
    <t>Odstranitev prometnega znaka s stranico/premerom 600 mm</t>
  </si>
  <si>
    <t>N 1 1 150</t>
  </si>
  <si>
    <t>Nalaganje, odvoz in odlaganje odpadnega asfalta na komunalno deponijo, vključno s plačilom vseh taks</t>
  </si>
  <si>
    <t>N 1 1 104</t>
  </si>
  <si>
    <t>KOM</t>
  </si>
  <si>
    <t>Odlaganje ostalega odpadnega materiala na komunalno deponijo,vključno s plačilom vseh taks.</t>
  </si>
  <si>
    <t>S 2 1 234</t>
  </si>
  <si>
    <t>S 2 2 112</t>
  </si>
  <si>
    <t>Ureditev planuma temeljnih tal vezljive zemljine - 3. kategorije</t>
  </si>
  <si>
    <t>N 1 1 151</t>
  </si>
  <si>
    <t>Odvoz in odlaganje odpadnega materiala na deponijo, vključno s plačilom vseh taks</t>
  </si>
  <si>
    <t>N 1 1 118</t>
  </si>
  <si>
    <t>Izdelava obrabne in zaporne plasti AC11surf, debeline 4 cm</t>
  </si>
  <si>
    <t>N 1 1 129</t>
  </si>
  <si>
    <t>Izdelava vezane spodnje nosilne plsasti AC22 BASE, debeline 7 cm</t>
  </si>
  <si>
    <t>S 3 1 132</t>
  </si>
  <si>
    <t>Izdelava nevezane nosilne plasti enakomerno zrnatega drobljenca iz kamnine v debelini 21 do 30 cm</t>
  </si>
  <si>
    <t>S 3 1 141</t>
  </si>
  <si>
    <t>S 4 2 113</t>
  </si>
  <si>
    <t xml:space="preserve">Izdelava vzdolžne in prečne drenaže, globoke do 1,0 m, na planumu izkopa, z gibljivimi plastičnimi cevmi premera 10
cm
</t>
  </si>
  <si>
    <t>S 3 5 214</t>
  </si>
  <si>
    <t>Dobava in vgraditev predfabriciranega dvignjenega robnika iz cementnega betona  s prerezom 15/25 cm</t>
  </si>
  <si>
    <t>S 3 5 235</t>
  </si>
  <si>
    <t>Dobava in vgraditev predfabriciranega pogreznjenega robnika iz cementnega betona  s prerezom 15/25 cm</t>
  </si>
  <si>
    <t>S 6 1 122</t>
  </si>
  <si>
    <t>Izdelava temelja iz cementnega betona C 12/15, globine 80 cm, premera 30 cm</t>
  </si>
  <si>
    <t>S 6 2 221</t>
  </si>
  <si>
    <t>S 5 4 513</t>
  </si>
  <si>
    <t>S 5 9 691</t>
  </si>
  <si>
    <t>S 5 9 761</t>
  </si>
  <si>
    <t>S 5 9 835</t>
  </si>
  <si>
    <t>S 5 3 171</t>
  </si>
  <si>
    <t>S 5 1 212</t>
  </si>
  <si>
    <t>S 5 3 241</t>
  </si>
  <si>
    <t>S 5 2 221</t>
  </si>
  <si>
    <t>KG</t>
  </si>
  <si>
    <t xml:space="preserve">Dobava in postavitev rebrastih žic iz visokovrednega naravno trdega jekla B St 500 S s premerom do 12 mm, za
enostavno ojačitev
</t>
  </si>
  <si>
    <t>N 1 1 159</t>
  </si>
  <si>
    <t>S 1 1 132</t>
  </si>
  <si>
    <t>Obnova in zavarovanje zakoličbe trase komunalnih vodov v gričevnatem terenu</t>
  </si>
  <si>
    <t>S 1 1 232</t>
  </si>
  <si>
    <t>Postavitev in zavarovanje prečnega profila za komunalne vode v gričevnatem terenu</t>
  </si>
  <si>
    <t>N 1 1 166</t>
  </si>
  <si>
    <t>Čiščenje obstoječih objektov meteorne kanalizacije</t>
  </si>
  <si>
    <t>S 2 1 325</t>
  </si>
  <si>
    <t xml:space="preserve">Izkop mehke kamnine - 4. kategorije za temelje, kanalske rove, prepuste, jaške in drenaže, širine do 1,0 m in globine
1,1 do 2,0 m
</t>
  </si>
  <si>
    <t>S 2 2 114</t>
  </si>
  <si>
    <t>Ureditev planuma temeljnih tal mehke kamnine - 4. kategorije</t>
  </si>
  <si>
    <t>S 2 4 214</t>
  </si>
  <si>
    <t>S 2 4 218</t>
  </si>
  <si>
    <t>Zasip z zrnato kamnino - 3. kategorije z dobavo iz kamnoloma</t>
  </si>
  <si>
    <t>S 2 4 226</t>
  </si>
  <si>
    <t>S 4 3 233</t>
  </si>
  <si>
    <t>S 4 4 361</t>
  </si>
  <si>
    <t>Izdelava jaška iz polietilena, krožnega prereza s premerom 80 cm, globokega do 1,0 m</t>
  </si>
  <si>
    <t>S 4 4 962</t>
  </si>
  <si>
    <t>Dobava in vgraditev pokrova iz duktilne litine z nosilnostjo 250 kN, krožnega prereza s premerom 600 mm</t>
  </si>
  <si>
    <t>S 4 4 965</t>
  </si>
  <si>
    <t>Dobava in vgraditev pokrova iz duktilne litine z nosilnostjo 250 kN, s prerezom 400/400 mm</t>
  </si>
  <si>
    <t>S 4 4 967</t>
  </si>
  <si>
    <t>Dobava in vgraditev pokrova iz duktilne litine z nosilnostjo 250 kN, s prerezom 600/600 mm</t>
  </si>
  <si>
    <t>S 4 4 816</t>
  </si>
  <si>
    <t>N 1 1 170</t>
  </si>
  <si>
    <t>Prilagoditev obstoječih pokrovov jaškov novi niveleti, skupaj z vsemi potrebnimi deli in materialom</t>
  </si>
  <si>
    <t>N 1 1 172</t>
  </si>
  <si>
    <t>S 4 3 841</t>
  </si>
  <si>
    <t>Pregled vgrajenih cevi s TV kamero</t>
  </si>
  <si>
    <t>007/20</t>
  </si>
  <si>
    <t>Projekt</t>
  </si>
  <si>
    <t>REKONSTRUKCIJA CESTE V DEKANIH</t>
  </si>
  <si>
    <t>Nepredvidena dela 5%</t>
  </si>
  <si>
    <t>Priprava gradbišča, nadzor, proj. dokumentacija</t>
  </si>
  <si>
    <t>EM</t>
  </si>
  <si>
    <t>Porušitev in odstranitev elementa (temelj, stena, plošča) iz cementnega betona. Betonski tlaki na vhodih in uvozih.</t>
  </si>
  <si>
    <t>Široki izkop zrnate kamnine - 3. kategorije - strojno z nakladanjem. V bližini obstoječih objektov in komunalnih vodov - ročno</t>
  </si>
  <si>
    <t>Izdelava nevezane nosilne plasti enakozrnatega drobljenca iz kamnine v debelini do 20 cm. Izravnava - izboljšanje planuma z dodajanjem drobljenca do 10 cm</t>
  </si>
  <si>
    <t xml:space="preserve">Demontaža prometnega znaka na enem podstavku. Demontaža prometnega ogledala in stebrička (ob izvajanju zemeljskih del), začasna hramba in ponovna montaža po
končani gradnji.
</t>
  </si>
  <si>
    <t xml:space="preserve">Izdelava tankoslojne prečne in ostalih označb na vozišču z enokomponentno rumeno barvo, vključno 250 g/m2 posipa z
drobci / kroglicami stekla, strojno, debelina plasti suhe snovi 200 mikrometra, površina označbe do 0,5 m2. Širina črte 12 cm
</t>
  </si>
  <si>
    <t>Izdelava prevleke s cementno malto v debelini 3 cm. Izravnava (poškodovanih) zidov stanovanjskih objekotov v območju stika voziščne konstrukcije in objekta zaradi
izvedbe hidroizolacije.</t>
  </si>
  <si>
    <t>Izdelava hidroizolacije zasutih cementnobetonskih površin z bitumenskimi trakovi, debelimi 4 mm. Hidroizolacija (poškodovanih) zidov stanovanjskih objekotov v območju stika voziščne konstrukcije in objekta.</t>
  </si>
  <si>
    <t>Izdelava ločilne plasti iz trdih penastih plošč, debelih 1 cm. Zaščita HI</t>
  </si>
  <si>
    <t xml:space="preserve">Zatesnitev mejnih površin - stikov, širokih do 10 mm in globokih do 4 cm, s predhodnim premazom bližnjih površin
cementnega betona in prilepljenim bitumenskim tesnilnim trakom za stike. Tesnitev stika asfalt - zid stanovanjskega objekta
</t>
  </si>
  <si>
    <t>Dobava in vgraditev zaščitnega / izravnalnega / nagibnega cementnega betona C12/15 v prerez do 0,15 m3/m2. Podložni  - izravnalni beton na območju betoniranja stikov novi asfalt in obstoječi betonski tlak.</t>
  </si>
  <si>
    <t xml:space="preserve">Izdelava podprtega opaža za ukrivljen temelj. Enostranski opaž za zabetoniranje betonske vezi 20/20 cm med stikom novi asfalt-obstoječi betonski tlak, na zgornjem
delu trikotna letev 2,0 x2,0 cm.
</t>
  </si>
  <si>
    <t xml:space="preserve">Dobava in vgraditev ojačenega cementnega betona C25/30 v prerez do 0,15 m3/m2-m1. Z dodanim dodatkom za zmrzlinsko odpornost v prisotnosti talilnih soli XF 4 (OSMO 25), z agregatom iz karbonatnih
kamnin in izdelan v eni plasti (izvedba stika novi asfalt - obst. betonski tlak)
</t>
  </si>
  <si>
    <t>Tlakovanje z vsemi potrebnimi deli, stroški, izkopi in materialom. Tip tlakovanja predhodno vskladiti z naročnikom. Urejanje površin stikov rekonstrukcije z zasebnimi površinami. Ocena.</t>
  </si>
  <si>
    <t>Zasip z zrnato kamnino - 3. kategorije - strojno. Apnenčast drobljenec D32 nad cevmi, D16 okoli jaškov, delno ročno.</t>
  </si>
  <si>
    <t>Zasip s sekundarno surovino - strojno. Zasip z izkopanim materialom</t>
  </si>
  <si>
    <t xml:space="preserve">Izdelava kanalizacije iz cevi iz polivinilklorida, vključno s podložno plastjo iz cementnega betona, premera 25 cm, v
globini do 1,0 m. Vključno s spojnim materialom ter priključitvijo na jaške ter obetoniranjem po detajlu
</t>
  </si>
  <si>
    <t>m1</t>
  </si>
  <si>
    <t>kos</t>
  </si>
  <si>
    <t>Priprava gradbišča (zavarovanje in varovanje) postavitev in upravljanje prometne in opozorilne signalizacije, vzpostavitev in izvajanje informacijskega protokola obveščanja občanov.</t>
  </si>
  <si>
    <t>2,2,1</t>
  </si>
  <si>
    <t>2,2,2</t>
  </si>
  <si>
    <t>2,2,3</t>
  </si>
  <si>
    <t>2,2,4</t>
  </si>
  <si>
    <t>2,2,5</t>
  </si>
  <si>
    <t>2,3,1</t>
  </si>
  <si>
    <t>2,3,2</t>
  </si>
  <si>
    <t>2,3,3</t>
  </si>
  <si>
    <t>2,3,4</t>
  </si>
  <si>
    <t>Odsek O2 - II. faza (Spodnji del)</t>
  </si>
  <si>
    <t xml:space="preserve">Metlanje površine prevleke s cementno malto
</t>
  </si>
  <si>
    <t>m2</t>
  </si>
  <si>
    <t>S 5 4 541</t>
  </si>
  <si>
    <t>Izvedba priključitve na obstoječo kanalizacijo. 2 x kanalizacija in 2x odtok s strehe.</t>
  </si>
  <si>
    <t>Dobava in vgraditev linijske rešetke tz kineto z nosilnostjo 25 kN</t>
  </si>
  <si>
    <t xml:space="preserve">Odstranitev kamnitega stebra na cestni površini  - obvestilo lastniku (Darij Gregorič, Dekani 141) ali odstranitev na deponijo
</t>
  </si>
  <si>
    <t>UVOD V POPIS DEL IN ELEMENTI ZA PRIPRAVO PREDRAČUNA</t>
  </si>
  <si>
    <t xml:space="preserve">Ponudnik je dolžan, da pred oddajo ponudbe prouči dokumentacijo, si ogleda lokacijo objekta in predvidi potreben obseg in zahtevnost ter organizacijo del. </t>
  </si>
  <si>
    <t>V popisih oz. specifikacijah, kjer je navedba elementov kot so blagovna znamka, tip, patent ali proizvajalec navajamo navedbo »ali enakovredno« oz. »kot npr.« kar pomeni, da morajo biti v ponudbi opredeljeni elementi enakovredni elementom navedenim v naročnikovih postavkah glede tehničnih karakteristik in kakovosti.</t>
  </si>
  <si>
    <t xml:space="preserve">Cene so podane na enoto mere in morajo vključevati vse stroške: stroške, ki se nanašajo na izvedbo posameznih del, prodajne in druge takse, stroške transporta, zavarovanja in ostale lokalne stroške, ki se nanašajo na pridobitev ustreznih dovoljenj za izvedbo dela (cestnih zapor) in primopredajo del s strani izvajalca naročniku. V ceni mora biti vključen strošek vseh potrebnih testov pri ponudniku in na objektu, kontrole kakovosti, dokazila o ustreznosti vseh vgrajenih materialov, atestov in izjav, projekta za vzdrževanje in obratovanje. Ponudbena cena je seštevek cen iz posameznih postavk popisa del s skupno rekapitulacijo del po zaporedju iz popisa del z ustreznim davkom na dodano vrednost. </t>
  </si>
  <si>
    <r>
      <t xml:space="preserve">Pred izvedbo in vgradnjo posameznih materialov in opreme je potrebno preveriti dimenzije na terenu in vse prilagoditi dani situaciji! Pred vgraditvijo materialov in opreme morajo tehnične karakteristike preveriti in </t>
    </r>
    <r>
      <rPr>
        <b/>
        <sz val="12"/>
        <color indexed="8"/>
        <rFont val="Arial Narrow"/>
        <family val="2"/>
        <charset val="238"/>
      </rPr>
      <t>potrditi investitor, projektant in nadzornik gradnje</t>
    </r>
    <r>
      <rPr>
        <sz val="12"/>
        <color indexed="8"/>
        <rFont val="Arial Narrow"/>
        <family val="2"/>
        <charset val="238"/>
      </rPr>
      <t>.</t>
    </r>
  </si>
  <si>
    <t xml:space="preserve">Ponudnik ne more uveljavljati naknadnih podražitev iz naslova nepopolne ali neustrezne dokumentacije za tiste dele izvedbe javnega naročila, ki v dokumentaciji niso bili ustrezno opredeljeni, pa bi jih glede na predmet javnega naročila in na celotno dokumentacijo ponudnik lahko preveril. </t>
  </si>
  <si>
    <t>Pri kalkulaciji cen za posamezno postavko mora ponudnik upoštevati tudi naslednja dela, ker gredo le ta v njegovo breme:</t>
  </si>
  <si>
    <t>-</t>
  </si>
  <si>
    <t>ponudnik mora pregledati projektno dokumentacijo in za kalkulacijo cene za posamezno postavko upoštevati vsa določila navedena v projektni dokumentacijo oziroma tehničnem poročilu k popisu del,</t>
  </si>
  <si>
    <t xml:space="preserve">pred začetkom izgradnje je izvajalec dolžan zapisniško ugotoviti in dokumentirati obstoječe stanje vseh sosednjih objektov, drugih površin in dostopnih poti, </t>
  </si>
  <si>
    <t>pred začetkom izgradnje je izvajalec dolžan zapisniško in s TV kamero ugotoviti in dokumentirati obstoječe stanje okolice objekta, ki jih bo uporabljal v času gradnje in dokumentacijo hraniti najmanj do konca garancijskega obdobja, ter dokumentacijo dostaviti naročniku,</t>
  </si>
  <si>
    <t>monitoring obstoječih objektov pred pričetkom gradnje, med gradnjo in po zaključku vseh del. Monitoring se izvede v prisotnosti lastnikov objektov in zemljišč,</t>
  </si>
  <si>
    <t xml:space="preserve">zaščita vseh komunalnih in drugih naprav, ki obstajajo in to v skladu z zahtevami upravljavca teh naprav in objektov in stroške trasiranja in vseh začasnih prestavitev in prevezav, </t>
  </si>
  <si>
    <t>z upravljavci javne infrastrukturnih omrežij vodovoda, meteorne in fekalne kanalizacije, cest in koncesionarji ali distributerji elektro in energetskih omrežij ter telekomunakacij skleniti dogovor o upravljavskem nadzoru nad izvedbo gradbenih in montažnih del,</t>
  </si>
  <si>
    <t>po končanih delih pa je dolžan vzpostaviti uporabljeno lokacijo v prvotno stanje in odpraviti vse poškodbe nastale zaradi gradnje na drugih objektih, napravah, površinah ter na dostopnih poteh (cestišču, kolesarski stezi in parkiriščih),</t>
  </si>
  <si>
    <t xml:space="preserve">ponudnik je dolžan v ceno vključiti vse stroške pridobitve potrebnih soglasij in dovoljenj v zvezi s prevozi, zaporo cest (občinskih in državnih) in parkirišč, prečkanji komunalnih vodov, stroške zaščite komunalnih naprav in stroške upravljavcev ali njihovih predstavnikov, </t>
  </si>
  <si>
    <t>stroške projektantskega nadzora po ceniku inženirskih storitev IZS</t>
  </si>
  <si>
    <t>postavitev in vzdrževanje prometne signalizacije za delno zaporo prometa v času izvajanja del v skladu z elaboratom, ki ga pripravi izvajalec in dovoljenjem pristojnega organa,</t>
  </si>
  <si>
    <t>stroške obveščanja krajanov o delnih zaporah ceste,</t>
  </si>
  <si>
    <t>stroške ureditve gradbišča po projektu, postavitev gradbiščne table predpisanih dimenzij in vsebine (v primeru morebitnih sofinancerjev projekta je pri naročilu in postavitvi napisne table, obveščanja in oglaševanja potrebno upoštevati navodila vizualnih in komunikacijskih strategij programa sodelujočih mednarodnih investitorjev), postavitev opozorilnih tabel, postavitev zaščitne ograje,  označbe transportnih in dostopnih poti do objekta, urejanje prometa pri dostavi skladno s predpisi,  ureditev začasnih deponij materialov, ki se odstranijo, ureditev začasnih deponij za nove materiale, ustrezno zaščitene pred vremenskimi vplivi, ureditev ustreznih prostorov za deponijo ločenih gradbenih odpadkov,</t>
  </si>
  <si>
    <t>stroške zakoličbe in zapisnika o zakoličenju,</t>
  </si>
  <si>
    <t>vse stroške priprave in izvedbe  začasnih dostopov do in na gradbišču (izdelava vseh potrebnih začasnih prehodov), stroške za zagotavljanje začasnih dostopov do sosednjih objektov, stroške izvedbe začasnega obhoda (prehoda) mimo ograjenega gradbišča za pešce, sprehajalce, kolesarje ter uporabnike (ves čas gradnje) ter zagotavljanje nemotenega dostopa interventnim vozilom ves čas gradnje za celotno območje, ki se z gradnjo tangira,</t>
  </si>
  <si>
    <t xml:space="preserve">zagotavljanje varnosti pri delu na gradbišču skladno z veljavno Uredbo o zagotavljanju varnosti in zdravja pri delu na začasnih in premičnih gradbiščih, </t>
  </si>
  <si>
    <t xml:space="preserve">izdelava varnostnega načrta v skladu s predpisi o zagotavljanju varnosti in zdravja pri delu na začasnih in premičnih gradbiščih, </t>
  </si>
  <si>
    <t>vse stroške v zvezi z zavarovanjem gradbišča po Gradbenem zakonu in ureditvijo gradbišča, zavarovanje gradbišča za čas od začetka izvajanja del do primopredaje objekta s sklenitvijo ustrezne zavarovalne pogodbe pri pooblaščeni zavarovalni družbi,</t>
  </si>
  <si>
    <t>kontrola kakovosti vseh vgrajenih materialov (zbitost, ravnost, tesnost, trdnost....),</t>
  </si>
  <si>
    <t>strošek vseh meritev (kot npr. meritev hrupa, mikroklimatske meritve, meritev vgrajenih naprav ter regulacija in nastavitve vključno s poročilom in merilnimi listi ter protokolom nastavljenih vrednosti), prevozov, drobnega materiala, transportnih stroškov in podobno,</t>
  </si>
  <si>
    <t xml:space="preserve">strošek prisotnosti statika in geomehanika, </t>
  </si>
  <si>
    <t xml:space="preserve">sprotno dokumentiranje in posredovanje nadzorniku in projektantu vseh sprememb za izdelavo projekta izvedenih del,  </t>
  </si>
  <si>
    <t>sprotno čiščenje gradbišča in okolice ter finalno zaključno čiščenje gradbišča po končanih delih,</t>
  </si>
  <si>
    <t>strošek vseh potrebnih testov pri ponudniku in na objektu, atestov in izjav, pridobitve potrebnih dokumentov za izdelavo dokazila o zanesljivosti objekta in uspešne izvedbe tehničnega pregleda,</t>
  </si>
  <si>
    <t>izvajalec mora v času gradnje na gradbišču zagotoviti opremljen kontejner za potrebe naročnika in nadzorne službe (ustrezno hlajen oz. ogrevan).</t>
  </si>
  <si>
    <t>izvajalec mora v enotnih cenah vključiti vsa dela navedena v splošnih opisih posameznih popisov del,</t>
  </si>
  <si>
    <t>obračun izkopov, odvozov in zasipov se vrši v raščenem stanju, zato mora ponudnik v ponudbeno ceno vkalkulirati faktor razrahljivosti,</t>
  </si>
  <si>
    <t>odvoz izkopanega materiala na začasne deponije oziroma na mesta za vgraditev v zasip, ter vse notranje transporte vseh materialov,</t>
  </si>
  <si>
    <t>odvoz odvečnega materiala, ki nastane pri gradbenem delu, na lokacijo za predelavo gradbenih materialov vključno s taksami; dokazila o primernem deponiranju (lokacija in količina materiala) je potrebno redno dostavljati naročniku oziroma nadzornemu organu naročnika, kot prilogo k situacijam. V kolikor izvajalec dokazil o primernem deponiranju ne dostavi naročniku, naročnik odvoza ne bo plačal.</t>
  </si>
  <si>
    <t>odstranitev vseh ovir, na katere se pri delu naleti, razen ovir, ki so kulturnozgodovinskega pomena,</t>
  </si>
  <si>
    <t>razpiranje jarka po potrebi,</t>
  </si>
  <si>
    <t xml:space="preserve">sprotne geodetske meritve gradbenih del (višinske kote posameznih objektov kot so komunalna infrastruktura in podobno), sprotne geodetske meritve izvedene kanalizacije (višinske kote dna in pokrova revizijskih jaškov), predložitev teh meritev je pogoj za potrditev izvedenih del v knjigi obračunskih izmer, </t>
  </si>
  <si>
    <t>izvedba preizkusa tesnosti meteorne kanalizacije, izpiranje in izvedba pregleda kanalizacije po končanih delih,</t>
  </si>
  <si>
    <t>strošek vseh meritev, prevozov, drobnega materiala, transportnih stroškov in podobno,</t>
  </si>
  <si>
    <t>strošek tlačnih preizkusov, dezinfekcije, bakterioloških in kemijskih izvodov vode,</t>
  </si>
  <si>
    <t>strošek izklopov, prevezav, preusmeritev,  meritev in poskusnega delovanja vseh instalacij v objektu ali instalacij, ki se vežejo na objekt,</t>
  </si>
  <si>
    <t>potrebne ali zahtevane meritve elektroinstalacij in strojnih instalacij, oziroma drugih infrastrukturnih omrežij</t>
  </si>
  <si>
    <t>morebitne potrebne meritve hrupa v okolju ter meritve vplivov na okolje, ki jih izvede pooblaščeni zavod,</t>
  </si>
  <si>
    <t>vzpostavitev priklopov sosednjih objektov na komunalne vode, če se zaradi odklopa objekta prekine povezava,</t>
  </si>
  <si>
    <t>vsa dela za odvodnjavanje padavinske, izvorne in podtalne vode med gradnjo (vključno s potrebnim črpanjem vode, tudi iz gradbene jame), tako da se zagotovi stalno in kontrolirano odvajanje ter prepreči zadrževanje vode in zamakanje raščenih ali nasutih materialov,</t>
  </si>
  <si>
    <t>stroške potrebnega prečrpavanja odpadne vode med gradnjo (stroški začasnih obtokov obstoječega kanalizacijskega sistema),</t>
  </si>
  <si>
    <t>vse stroške ločenega zbiranja, sortiranja in evidentiranja gradbenih odpadkov, zemeljskega izkopa, kot tudi stroške odvoza in predelave le teh, po določilih veljavnega predpisa kakor tudi ostale stroške, ki so navedeni v predhodnih alinejah,</t>
  </si>
  <si>
    <t>posegi na obstoječem vodovodnem sistemu; zapiranje vode v času prevezav, dezinfekcije, izpiranja, meritev itd., obveščanje uporabnikov ter vzpostavitev prvotnega delovnega režima na sistemu po izvedenih posegih (terminsko se izvajajo v dogovoru z Rižanskim vodovodom Koper),</t>
  </si>
  <si>
    <t xml:space="preserve">tlačni preizkus cevovoda s polnjenjem vode, z uporabo registriranega manometra ter izdajo potrdila za vse cevovode, </t>
  </si>
  <si>
    <t>izpiranje in razkuževanje cevovoda z zapiranjem in odpiranjem vode ter izstavitvijo ustreznega potrdila s strani izvajalca, ki ima veljavno pooblastilo s strani Ministrstva za zdravstvo,</t>
  </si>
  <si>
    <t>analiza bakteriološkega in kemičnega izvida vzorca vode,</t>
  </si>
  <si>
    <t>izvajalec mora najkasneje pri primopredaji objekta naročniku posredovati tehnično dokumentacijo proizvajalca, iz katere izhaja, da uporabljeni gradbeni proizvodi izpolnjujejo naročnikove zahteve ter dokazilo o zanesljivosti objekta.</t>
  </si>
  <si>
    <t>stroške izdelave geodetskega posnetka izvedenih del in predaja katastra komunalnih naprav  (KKN) naročniku v 4 (štirih) izvodih ter elaborata za zbirni kataster GJI,</t>
  </si>
  <si>
    <t>stroški izdelave projekta izvedenih del (PID) za vsa pogodbena dela v štirih izvodih. Dokumentacija mora biti skladna z navodili  upravljavcev,</t>
  </si>
  <si>
    <t>cesta, zid in vodovod</t>
  </si>
  <si>
    <t>AB kamniti zid</t>
  </si>
  <si>
    <t>2,4,1</t>
  </si>
  <si>
    <t>2,4,2</t>
  </si>
  <si>
    <t>2,4,3</t>
  </si>
  <si>
    <t>2,4,4</t>
  </si>
  <si>
    <t>Vodovod</t>
  </si>
  <si>
    <t>2,5,1</t>
  </si>
  <si>
    <t>2,5,2</t>
  </si>
  <si>
    <t>2,5,3</t>
  </si>
  <si>
    <t>2,5,4</t>
  </si>
  <si>
    <t>Obnova in zavarovanje zakoličbe osi trase zidu</t>
  </si>
  <si>
    <t>Postavitev in zavarovanje prečnih profilov zidu</t>
  </si>
  <si>
    <t>Odstranitev žive meje ročno, prenos in začasna hramba sadik in vzdrževanje za čas hrambe v okviru gradbišča</t>
  </si>
  <si>
    <t>Odstranitev dreves, prenos in začasna hramba in vzdrževanje za čas hrambe v okviru gradbišča</t>
  </si>
  <si>
    <t>Odstranitev ruše in začasna hramba in vzdrževanje za čas hrambe v okviru gradbišča</t>
  </si>
  <si>
    <t>Odlaganje zelenega odreza na komunalno deponijo,vključno s plačilom vseh taks.</t>
  </si>
  <si>
    <t>Površinski izkop plodne zemlje - 1 kategorije - strojno z nakladanjem, delno ročno, prevoz na začasno deponijo v okviru gradbišča.</t>
  </si>
  <si>
    <t>III. ktg</t>
  </si>
  <si>
    <t>IV. ktg</t>
  </si>
  <si>
    <t>V-VII. ktg</t>
  </si>
  <si>
    <t>Planiranje dna izkopa s točnostjo +- 2 cm z minimalnim izmetom ali dosipom ter premetom odvečnega materiala. Obračun po m2. Strojno utrjevanje dna izkopa v terenu III. in IV. kategorije z vibracijsko ploščo ali vibrovaljarjem</t>
  </si>
  <si>
    <t xml:space="preserve">Zasipanje drenažnih cevi (jarkov) s filterskim materialom - pran gramozni agregat 8 - 16 mm </t>
  </si>
  <si>
    <t xml:space="preserve">Zasipanje ponikovalnice z materialom  pran gramozni agregat 16 - 32 mm </t>
  </si>
  <si>
    <t>Vgrajevanje nasipov iz zrnate zemljine - 3. kategorije, iz kvalitetnega materiala pridobljenega pri izkopu, (z deponije na
gradbišču). (ocena 40% nasipa)</t>
  </si>
  <si>
    <t>Nabava, dobava in vgrajevanje gramoznega materiala kot zasip za temelji, do nivoja terena, z utrjevanje zasipa po plasteh v debelini največ po 30 cm</t>
  </si>
  <si>
    <t>Humuziranje zelenice brez valjanja, v debelini do 15 cm - ročno</t>
  </si>
  <si>
    <t>Doplačilo za zatravitev s semenom</t>
  </si>
  <si>
    <t>Odvoz in odlaganje odpadnega materiala na deponijo vključno s plačilom vseh taks.</t>
  </si>
  <si>
    <t>Rušenje obstoječega kamnitega zidu iz peščenjaka. Čiščenje in sortiranje kamna glede na zunanje lice in višino. Začasno deponiranje v okviru gradbišča.</t>
  </si>
  <si>
    <t>Porušitev in odstranitev betonskega zidu (robnika) v območju izkopa</t>
  </si>
  <si>
    <t>Rušitvena dela</t>
  </si>
  <si>
    <t xml:space="preserve">Izdelava podprtega opaža za ravne temelje. </t>
  </si>
  <si>
    <t>Izdelava  enostranskega vezanega opaža za raven zid, visok do 2 m</t>
  </si>
  <si>
    <t>Dobava in vgraditev podložnega betona C8/16 debeline 7 cm</t>
  </si>
  <si>
    <t>Dobava in vgraditev cementnega betona C25/30 XC2 v temelje 0,65/0,4m</t>
  </si>
  <si>
    <t xml:space="preserve">Dobava in vgraditev cementnega betona C25/30 XC2 v stene debeline  25 cm. </t>
  </si>
  <si>
    <t xml:space="preserve">Dobava in postavitev rebrastih žic iz visokovrednega naravno trdega jekla B 500 B (SIST EN 10080:200) s premerom do 12 mm, za enostavno ojačitev
</t>
  </si>
  <si>
    <t>Dobava in postavitev mrež Q283  iz naravno trdega jekla B 500 B (SIST EN 10080:200)</t>
  </si>
  <si>
    <r>
      <t xml:space="preserve">Dobava in polaganje drenažne cevi </t>
    </r>
    <r>
      <rPr>
        <sz val="9"/>
        <color indexed="56"/>
        <rFont val="Calibri"/>
        <family val="2"/>
        <charset val="238"/>
      </rPr>
      <t>Φ</t>
    </r>
    <r>
      <rPr>
        <sz val="9"/>
        <color indexed="56"/>
        <rFont val="Arial Narrow"/>
        <family val="2"/>
        <charset val="238"/>
      </rPr>
      <t xml:space="preserve"> 100mm na betonsko podlago z drenažnim zasipom v getekstilu (drenažni material v zemeljskih delih).</t>
    </r>
  </si>
  <si>
    <r>
      <t xml:space="preserve">Izdelava ponikovalnice iz BC </t>
    </r>
    <r>
      <rPr>
        <sz val="9"/>
        <color indexed="56"/>
        <rFont val="Calibri"/>
        <family val="2"/>
        <charset val="238"/>
      </rPr>
      <t>Φ</t>
    </r>
    <r>
      <rPr>
        <sz val="9"/>
        <color indexed="56"/>
        <rFont val="Arial Narrow"/>
        <family val="2"/>
        <charset val="238"/>
      </rPr>
      <t xml:space="preserve"> 80 globine 100cm in zasipom z drenažnim materialom (zasipni material - glej zemeljska dela).</t>
    </r>
  </si>
  <si>
    <t>Zidanje kamnitih zidov z obstoječim kamnom na eno lice, v cementni malti.
Način zidanja prilagoditi izgledu obstoječega zidu. Zidanje se izvaja po principu "vrstenja", kjer potekajo vrste vodoravno. Vrste sestavljajo pravokotni kamni čim bolj enotnih višin, dolžine so praviloma različne. Posamezne odseke vrste pozidamo s kamni manjših višin. Vertikalne stike zamikati glede na spodnj vrsto. Zunanji izgled zidanja je enak izgledu zidanja "na suho", kjer so kamni položeni stik na stik, malta je cca 2 do 3 cm zamaknjena v fugo in služi kot vezni material in polnilo. Dodatnega fugiranja stikov ni. Po končanju zidanja se kamen očisti.</t>
  </si>
  <si>
    <t>Zidarsko popravilo stika obstoječega in novega zidu. Stik staro novo izvesti z ugreznjenim utorom 5/5cm po detajlu.</t>
  </si>
  <si>
    <t>Betonska, gradbena in obrtniška dela</t>
  </si>
  <si>
    <t>Sajenje dreves in grmovnic. Cena za sajenje dreves vključno z izkopom jame, dodajanjem humusa, sajenjem in utrjevanjem sadik in dodajanjem mineralnih gnojil.</t>
  </si>
  <si>
    <t>Polaganje travne obstoječe travne ruše</t>
  </si>
  <si>
    <t>2,4,5</t>
  </si>
  <si>
    <t>Rušitveba dela</t>
  </si>
  <si>
    <t>post.</t>
  </si>
  <si>
    <t>opis del</t>
  </si>
  <si>
    <t>en.</t>
  </si>
  <si>
    <t>količina</t>
  </si>
  <si>
    <t>cena po</t>
  </si>
  <si>
    <t>cena</t>
  </si>
  <si>
    <t>mere</t>
  </si>
  <si>
    <t>enoti</t>
  </si>
  <si>
    <t>postavke</t>
  </si>
  <si>
    <r>
      <rPr>
        <b/>
        <sz val="9"/>
        <rFont val="Arial Baltic"/>
        <charset val="238"/>
      </rPr>
      <t>Zakoličba osi cevovoda vodovoda</t>
    </r>
    <r>
      <rPr>
        <sz val="9"/>
        <rFont val="Arial Baltic"/>
        <family val="2"/>
        <charset val="238"/>
      </rPr>
      <t>, vključno s postavitvijo profilov in višin ter njihova zaščita.</t>
    </r>
  </si>
  <si>
    <r>
      <rPr>
        <b/>
        <sz val="9"/>
        <rFont val="Arial CE"/>
        <charset val="238"/>
      </rPr>
      <t>Zakoličba in zavarovanje vseh obstoječih komunalnih vodov</t>
    </r>
    <r>
      <rPr>
        <sz val="9"/>
        <rFont val="Arial CE"/>
        <family val="2"/>
        <charset val="238"/>
      </rPr>
      <t xml:space="preserve"> ob trasi vodovoda. V postavki je zajeto določanje in označevanje obstoječih (in predvidenih) podzemnih naprav, ki se križajo ali potekajo vzporedno z vodovodom, z vidnimi znaki na terenu, s pisanjem zapisnika o primopredaji, eventuelne skice. Cena po kosu križanja vsebuje delo, ki opravijo povabljeni strokovnjaki posamezne komunalne institucije v sodelovanju z izvajalcem in nadzorom.</t>
    </r>
  </si>
  <si>
    <t>kpl</t>
  </si>
  <si>
    <t>skupaj</t>
  </si>
  <si>
    <t>Montažna dela</t>
  </si>
  <si>
    <t>Demontaža obstoječih fazonov, spojk in armatur v jašku oz. jarku, v prisiljenem položaju z odstranjevanjem izolacije, rezanje vijakov ali matic ter priprava naležnih spojev za ponovno montažo ter iznosom do deponije v okviru gradbišča.</t>
  </si>
  <si>
    <t>DN50 - DN150</t>
  </si>
  <si>
    <t>DN200 - DN350</t>
  </si>
  <si>
    <t>Razvoz in raznos fazonov, armatur, spojk in cevi od deponije do mesta vgradnje</t>
  </si>
  <si>
    <t>teže do 100 kg/kos</t>
  </si>
  <si>
    <t>teže od 100 kg do 300 kg/kos</t>
  </si>
  <si>
    <t>Polaganje, poravnavanje in montaža cevi iz nodularne litine v jarku</t>
  </si>
  <si>
    <t>DN 150 mm</t>
  </si>
  <si>
    <t>DN 100 mm</t>
  </si>
  <si>
    <t>Montaža LŽ fazonov s spoji na prirobnico v jarku</t>
  </si>
  <si>
    <t>Montaža LŽ fazonov s spoji na prirobnico v objektu</t>
  </si>
  <si>
    <t>DN 50 mm</t>
  </si>
  <si>
    <t>Montaža armatur na prirobnico v jarku</t>
  </si>
  <si>
    <t>Montaža armatur na prirobnico v jašku</t>
  </si>
  <si>
    <t>Montaža hidranta na prirobnico v jarku</t>
  </si>
  <si>
    <t>podzemni DN 80</t>
  </si>
  <si>
    <t>Izdelava in montaža hidrantnih tablic in droga iz poc.cevi 6/4" L=2000mm, temelj - glej gradbena dela.</t>
  </si>
  <si>
    <t>Montaža LŽ fazonskih kosov na kozarec v jarku</t>
  </si>
  <si>
    <t xml:space="preserve">Rezanje Duktil cevi z brušenjem koncev </t>
  </si>
  <si>
    <t>Prevezava obstoječih vodovodnih priključkov na provizorij za čas gradnje, vklučno z vsem potrebnim vodovodnim materialom in stroški vezanimi z montažo.</t>
  </si>
  <si>
    <t>provizorij PE d 50</t>
  </si>
  <si>
    <t>provizorij PE d 32</t>
  </si>
  <si>
    <r>
      <t xml:space="preserve">Izolacijski premaz </t>
    </r>
    <r>
      <rPr>
        <i/>
        <sz val="10"/>
        <rFont val="Arial"/>
        <family val="2"/>
        <charset val="238"/>
      </rPr>
      <t xml:space="preserve"> </t>
    </r>
    <r>
      <rPr>
        <sz val="10"/>
        <rFont val="Arial"/>
        <family val="2"/>
        <charset val="238"/>
      </rPr>
      <t>vijačnih spojev  v  jarku</t>
    </r>
  </si>
  <si>
    <t>kom</t>
  </si>
  <si>
    <t>Izvedba odcepov - priključkov z navrtalno objemko proizvod Hawle "ZAK", za obstoječe in nove priključke, komplet z vsemi pripadajočimi elementi (vgradna  garnitura, cestna kapa, spojke, kolena) ter cca 10m cevi/priključek - PE d32, vključno z vsem vodovodnim materialom in stroški vezanimi z montažo.</t>
  </si>
  <si>
    <t>navezava na DN  150 in DN 100</t>
  </si>
  <si>
    <t>Zemeljska in gradbena dela</t>
  </si>
  <si>
    <r>
      <rPr>
        <b/>
        <sz val="9"/>
        <rFont val="Arial"/>
        <family val="2"/>
        <charset val="238"/>
      </rPr>
      <t>Izkop</t>
    </r>
    <r>
      <rPr>
        <sz val="9"/>
        <rFont val="Arial"/>
        <family val="2"/>
        <charset val="238"/>
      </rPr>
      <t xml:space="preserve"> kanala za položitev vodovodne cevi, </t>
    </r>
    <r>
      <rPr>
        <b/>
        <sz val="9"/>
        <rFont val="Arial"/>
        <family val="2"/>
        <charset val="238"/>
      </rPr>
      <t>v trdi zemlji-III.ktg.zem</t>
    </r>
    <r>
      <rPr>
        <sz val="9"/>
        <rFont val="Arial"/>
        <family val="2"/>
        <charset val="238"/>
      </rPr>
      <t xml:space="preserve">, skupaj s sprotnim nakladanjem na kamion ali odmetom na stran, varovanjem brežin kanala, čiščenjem ceste, usmerjanjem prometa ter izdelavo prehodov. Obračun v raščenem stanju! Zakoličba in izkop v območju drugih infrastrukturnih naprav se mora izvajati pod nadzorom in navodilih upravljalcev teh naprav. V ceni je zajet izkop po projektiranih vzdolžnih in prečnih profilih, črpanje vode z muljnimi črpalkami ter vsa dodatna in zaščitna dela.  Struktura izkopa ocenjena -30% celotnega izkopa, obračun po dejanskih karakteristikah terena potrjenih s strani nadzora.   </t>
    </r>
  </si>
  <si>
    <t>m3</t>
  </si>
  <si>
    <r>
      <rPr>
        <b/>
        <sz val="9"/>
        <rFont val="Arial"/>
        <family val="2"/>
        <charset val="238"/>
      </rPr>
      <t>Izkop</t>
    </r>
    <r>
      <rPr>
        <sz val="9"/>
        <rFont val="Arial"/>
        <family val="2"/>
        <charset val="238"/>
      </rPr>
      <t xml:space="preserve"> kanala za položitev kan.cevi, v mehki kamnini, </t>
    </r>
    <r>
      <rPr>
        <b/>
        <sz val="9"/>
        <rFont val="Arial"/>
        <family val="2"/>
        <charset val="238"/>
      </rPr>
      <t>prepereli steni, razpadlem škriljavcu - IV.ktg.zem</t>
    </r>
    <r>
      <rPr>
        <sz val="9"/>
        <rFont val="Arial"/>
        <family val="2"/>
        <charset val="238"/>
      </rPr>
      <t xml:space="preserve">, skupaj s sprotnim nakladanjem na kamion ali odmetom na stran, varovanjem brežin kanala, čiščenjem ceste, usmerjanjem prometa ter izdelavo prehodov. Obračun v raščenem stanju! Zakoličba in izkop v območju drugih infrastrukt. naprav se mora izvajati pod nadzorom in navodilih upravljalcev teh naprav. V ceni je zajet izkop po projektiranih vzdolžnih in prečnih profilih, črpanje vode iz kanala z muljnimi črpalkami ter vsa dodatna in zaščitna dela.  Struktura izkopa ocenjena -40% celotnega izkopa, obračun po dejanskih karakteristikah terena potrjenih s strani nadzora.                           </t>
    </r>
  </si>
  <si>
    <r>
      <rPr>
        <b/>
        <sz val="9"/>
        <rFont val="Arial"/>
        <family val="2"/>
        <charset val="238"/>
      </rPr>
      <t>Izkop</t>
    </r>
    <r>
      <rPr>
        <sz val="9"/>
        <rFont val="Arial"/>
        <family val="2"/>
        <charset val="238"/>
      </rPr>
      <t xml:space="preserve"> kanala za položitev kan.cevi, </t>
    </r>
    <r>
      <rPr>
        <b/>
        <sz val="9"/>
        <rFont val="Arial"/>
        <family val="2"/>
        <charset val="238"/>
      </rPr>
      <t>v mehki steni, kompaktnem laporju in apnencu - V.ktg.zem</t>
    </r>
    <r>
      <rPr>
        <sz val="9"/>
        <rFont val="Arial"/>
        <family val="2"/>
        <charset val="238"/>
      </rPr>
      <t xml:space="preserve">, skupaj s sprotnim nakladanjem na kamion ali odmetom na stran, varovanjem brežin kanala, čiščenjem ceste, usmerjanjem prometa ter izdelavo prehodov. Obračun v raščenem stanju! Zakoličba in izkop v območju drugih infrastrukt. naprav se mora izvajati pod nadzorom in navodilih upravljalcev teh naprav. V ceni je zajet izkop po projektiranih vzdolžnih in prečnih profilih, črpanje vode iz kanala z muljnimi črpalkami ter vsa dodatna in zaščitna dela. Struktura izkopa ocenjena - 30% celotnega izkopa, obračun po dejanskih karakteristikah terena potrjenih s strani nadzora.     </t>
    </r>
  </si>
  <si>
    <r>
      <rPr>
        <b/>
        <sz val="9"/>
        <rFont val="Arial"/>
        <family val="2"/>
        <charset val="238"/>
      </rPr>
      <t>Ročno-strojni izkop sond</t>
    </r>
    <r>
      <rPr>
        <sz val="9"/>
        <rFont val="Arial"/>
        <family val="2"/>
        <charset val="238"/>
      </rPr>
      <t xml:space="preserve"> ob obstoječi komunalni infrastrukturi ter na mestih prevezave na obstoječi vodovod, skupaj s sprotnim nakladanjem na kamion ali odmetom na stran.</t>
    </r>
  </si>
  <si>
    <r>
      <rPr>
        <b/>
        <sz val="9"/>
        <rFont val="Arial"/>
        <family val="2"/>
        <charset val="238"/>
      </rPr>
      <t>Razpiranje gradbene jame</t>
    </r>
    <r>
      <rPr>
        <sz val="9"/>
        <rFont val="Arial"/>
        <family val="2"/>
        <charset val="238"/>
      </rPr>
      <t xml:space="preserve"> z zavarovanjem z jeklenimi opaži - sistem z vodili (SBH, Krings ali podobno), po odobritvi s strani nadzora.</t>
    </r>
  </si>
  <si>
    <r>
      <rPr>
        <b/>
        <sz val="9"/>
        <rFont val="Arial"/>
        <family val="2"/>
        <charset val="238"/>
      </rPr>
      <t>Ročno strojno planiranje dna kanala</t>
    </r>
    <r>
      <rPr>
        <sz val="9"/>
        <rFont val="Arial"/>
        <family val="2"/>
        <charset val="238"/>
      </rPr>
      <t>, z odstranjevanjem ostrorobih delcev in uvaljanjem dna po projektirani niveleti s točnostjo +- 1 cm.</t>
    </r>
  </si>
  <si>
    <r>
      <t xml:space="preserve">Dobava in vgrajevanje </t>
    </r>
    <r>
      <rPr>
        <b/>
        <sz val="9"/>
        <rFont val="Arial"/>
        <family val="2"/>
        <charset val="238"/>
      </rPr>
      <t>peščene posteljice</t>
    </r>
    <r>
      <rPr>
        <sz val="9"/>
        <rFont val="Arial"/>
        <family val="2"/>
        <charset val="238"/>
      </rPr>
      <t xml:space="preserve"> iz peska granulacije 0-4 mm, debeline sloja 10 cm. Posteljico se planira s točnostjo +-1cm.</t>
    </r>
  </si>
  <si>
    <r>
      <t xml:space="preserve">Dobava in vgrajevanje </t>
    </r>
    <r>
      <rPr>
        <b/>
        <sz val="9"/>
        <rFont val="Arial"/>
        <family val="2"/>
        <charset val="238"/>
      </rPr>
      <t>obsipa cevovoda iz peska</t>
    </r>
    <r>
      <rPr>
        <sz val="9"/>
        <rFont val="Arial"/>
        <family val="2"/>
        <charset val="238"/>
      </rPr>
      <t xml:space="preserve"> granulacije 0-4 mm. Zasip se izvede do višine 20 cm nad temenom položene vodovodne cevi, pri tem je pesek potrebno ročno podbiti pod cev. (Pred zasipavanjem  počistit kanal kamenja, smeti, lesa... in obvestiti nadzor, da potrdi nadaljevanje del z vpisom v gradbeni dnevnik!) </t>
    </r>
  </si>
  <si>
    <r>
      <rPr>
        <b/>
        <sz val="9"/>
        <rFont val="Arial"/>
        <family val="2"/>
        <charset val="238"/>
      </rPr>
      <t>Betoniranje sidrnih blokov</t>
    </r>
    <r>
      <rPr>
        <sz val="9"/>
        <rFont val="Arial"/>
        <family val="2"/>
        <charset val="238"/>
      </rPr>
      <t xml:space="preserve"> vodovoda, z betonom  C16/20;XC1. V ceni je zajeta dobava in vgradnja betona skupaj z montažo in demontažo opaža. </t>
    </r>
  </si>
  <si>
    <r>
      <t>O</t>
    </r>
    <r>
      <rPr>
        <b/>
        <sz val="9"/>
        <rFont val="Arial"/>
        <family val="2"/>
        <charset val="238"/>
      </rPr>
      <t>dstranitev opuščenih cestnih kap</t>
    </r>
    <r>
      <rPr>
        <sz val="9"/>
        <rFont val="Arial"/>
        <family val="2"/>
        <charset val="238"/>
      </rPr>
      <t xml:space="preserve"> na vodovodu.</t>
    </r>
  </si>
  <si>
    <r>
      <rPr>
        <b/>
        <sz val="9"/>
        <rFont val="Arial"/>
        <family val="2"/>
        <charset val="238"/>
      </rPr>
      <t>Obetoniranje ter postavljanje na višino cestne kape</t>
    </r>
    <r>
      <rPr>
        <sz val="9"/>
        <rFont val="Arial"/>
        <family val="2"/>
        <charset val="238"/>
      </rPr>
      <t xml:space="preserve"> in dobava ter vgraditev zaščitnih PVC cevi d 110 okoli vgradnih garnitur zasunov in d 315 okoli hidrantov.</t>
    </r>
  </si>
  <si>
    <r>
      <rPr>
        <b/>
        <sz val="9"/>
        <rFont val="Arial"/>
        <family val="2"/>
        <charset val="238"/>
      </rPr>
      <t>Rušenje sidrnih blokov</t>
    </r>
    <r>
      <rPr>
        <sz val="9"/>
        <rFont val="Arial"/>
        <family val="2"/>
        <charset val="238"/>
      </rPr>
      <t xml:space="preserve"> namenjenih izvedbi tlačnega preizkusa.</t>
    </r>
  </si>
  <si>
    <r>
      <rPr>
        <b/>
        <sz val="9"/>
        <rFont val="Arial"/>
        <family val="2"/>
        <charset val="238"/>
      </rPr>
      <t>Polaganje opozorilnega traka</t>
    </r>
    <r>
      <rPr>
        <sz val="9"/>
        <rFont val="Arial"/>
        <family val="2"/>
        <charset val="238"/>
      </rPr>
      <t xml:space="preserve"> "Pozor vodovod"</t>
    </r>
  </si>
  <si>
    <r>
      <t xml:space="preserve">Dobava in montaža </t>
    </r>
    <r>
      <rPr>
        <b/>
        <sz val="9"/>
        <rFont val="Arial"/>
        <family val="2"/>
        <charset val="238"/>
      </rPr>
      <t>BETONSKEGA JAŠKA DN 100 CM ZA VGRADNJO ZRAČNIKA</t>
    </r>
    <r>
      <rPr>
        <sz val="9"/>
        <rFont val="Arial"/>
        <family val="2"/>
        <charset val="238"/>
      </rPr>
      <t xml:space="preserve">, (glej tehnični pravilnik TP 1/2), globine do 1.5 m na betonski venec debeline 15 cm ter dobava in montaža LTŽ pokrova 700/800 mm D400 kN ter toplotno izolacijo sten d=5cm in pokrova 10cm. V ceni zajeti tudi vsa dodatna zemeljska dela (izkop, planum, zasip z utrjevanjem...) ter vzidavo vodovodnih cevi na prehodu skozi jašek.
</t>
    </r>
  </si>
  <si>
    <r>
      <rPr>
        <b/>
        <sz val="9"/>
        <rFont val="Arial"/>
        <family val="2"/>
        <charset val="238"/>
      </rPr>
      <t>IZDELAVA JAŠKA ZA HIŠNI PRIKLJUČEK</t>
    </r>
    <r>
      <rPr>
        <sz val="9"/>
        <rFont val="Arial"/>
        <family val="2"/>
        <charset val="238"/>
      </rPr>
      <t xml:space="preserve"> iz polne opeke dimenzij 60x45cm globine cca 55cm po Tehničnem pravilniku RVK-ja,  z montažo pokrova(pokrov dobavi RVK) ter dobavo cca 6m SF zaščitne cevi fi63mm</t>
    </r>
  </si>
  <si>
    <r>
      <t>Vgraditev drogov za označbo PH</t>
    </r>
    <r>
      <rPr>
        <sz val="9"/>
        <rFont val="Arial"/>
        <family val="2"/>
        <charset val="238"/>
      </rPr>
      <t xml:space="preserve"> (na drogu s stebričkom in temeljem oz. na zidu). Drog dobavi RVK.</t>
    </r>
  </si>
  <si>
    <r>
      <rPr>
        <b/>
        <sz val="9"/>
        <rFont val="Arial"/>
        <family val="2"/>
        <charset val="238"/>
      </rPr>
      <t>Izvedba križanja vodovodne cevi z obstoječimi kanalizacijskimi cevovodi</t>
    </r>
    <r>
      <rPr>
        <sz val="9"/>
        <rFont val="Arial"/>
        <family val="2"/>
        <charset val="238"/>
      </rPr>
      <t xml:space="preserve">,  na način, da se vodovodno cev položi v zaščitno cev, ki se jo polno obbetonira v dolžini 4 m. V ceni so zajeti dodatni ročno-strojni izkopi, opaži, vsa potrebna opiranja in razpiranja in čiščenja ter vsa ostala pomožna dela. </t>
    </r>
  </si>
  <si>
    <r>
      <rPr>
        <b/>
        <sz val="9"/>
        <rFont val="Arial"/>
        <family val="2"/>
        <charset val="238"/>
      </rPr>
      <t>Izvedba križanja kanalizacije s tel. kablom, el. kablom ali kabelsko televizijo</t>
    </r>
    <r>
      <rPr>
        <sz val="9"/>
        <rFont val="Arial"/>
        <family val="2"/>
        <charset val="238"/>
      </rPr>
      <t xml:space="preserve"> z obsipom inštalacije s peskom in postavitvijo signalnega traku v min.dolžini 3,00 m. V ceni je zajeta zakoličba, izvajanje del po navodilih upravljavca, dodatni ročno-strojni izkopi, opaži, vsa potrebna opiranja, razpiranja in in obešanja kablov in kabelske kanalizacije, čiščenja ter vsa ostala dodatna in zaščitna dela. </t>
    </r>
  </si>
  <si>
    <r>
      <rPr>
        <b/>
        <sz val="9"/>
        <rFont val="Arial"/>
        <family val="2"/>
        <charset val="238"/>
      </rPr>
      <t>Zasip preostalega kanala s tamponskim drobljencem 0/32 mm</t>
    </r>
    <r>
      <rPr>
        <sz val="9"/>
        <rFont val="Arial"/>
        <family val="2"/>
        <charset val="238"/>
      </rPr>
      <t>, vgrajevanim v plasteh po 20 cm, s sprotno komprimacijo do zahtevane zbitosti. Zbitost zasipanega jarka 95% po standardnem Proctorjevem preizkusu in zbitost v 30cm zgornji nevezani nosilni plasti ceste 98% po standardnem Proctorjevem preizkusu ter nosilnost nevezane plasti EV2=100MN/m2, EVD=45MN/m2 (na planumu).  Lastnosti in vgradnja vseh tamponskih plasti mora biti skladna s TSC 06.200:2003 (Nevezane nosilne in obrabne plasti.) V ceni je zajet dovoz materiala na mesto vgradnje, vsa manipulacija in začasna deponiranja, razgrinjanje materiala, ureditev planuma, sprotna komprimacija v plasteh do predpisane stopnje ter meritve nosilnosti s poročilom, ki jo izvede neodvisna organizacija. Obračun v vgrajenem stanju, pri komprimaciji do predpisane zbitosti!</t>
    </r>
  </si>
  <si>
    <r>
      <rPr>
        <b/>
        <sz val="9"/>
        <rFont val="Arial"/>
        <family val="2"/>
        <charset val="238"/>
      </rPr>
      <t>Porušitev in odstranitev obstoječih cevi</t>
    </r>
    <r>
      <rPr>
        <sz val="9"/>
        <rFont val="Arial"/>
        <family val="2"/>
        <charset val="238"/>
      </rPr>
      <t xml:space="preserve"> (PEHD, PVC, LTŽ, beton…)  </t>
    </r>
    <r>
      <rPr>
        <b/>
        <sz val="9"/>
        <rFont val="Arial"/>
        <family val="2"/>
        <charset val="238"/>
      </rPr>
      <t>premera do DN10 cm</t>
    </r>
    <r>
      <rPr>
        <sz val="9"/>
        <rFont val="Arial"/>
        <family val="2"/>
        <charset val="238"/>
      </rPr>
      <t xml:space="preserve">, vključno z odvozom na trajno deponijo ter plačilom takse. </t>
    </r>
  </si>
  <si>
    <r>
      <rPr>
        <b/>
        <sz val="9"/>
        <rFont val="Arial"/>
        <family val="2"/>
        <charset val="238"/>
      </rPr>
      <t>Porušitev in odstranitev obstoječih cevi iz azbestcementa AC DN 200</t>
    </r>
    <r>
      <rPr>
        <sz val="9"/>
        <rFont val="Arial"/>
        <family val="2"/>
        <charset val="238"/>
      </rPr>
      <t>. V postavki upoštevati stroške za zaščito zdravja in stroške odlaganja skladno z veljavno zakonodajo pri ravnanju z odpadki ki vsebujejo azbest!</t>
    </r>
  </si>
  <si>
    <r>
      <rPr>
        <b/>
        <sz val="9"/>
        <rFont val="Arial"/>
        <family val="2"/>
        <charset val="238"/>
      </rPr>
      <t>Demontaža obstoječih kanalizacijskih cevi do DN 300 mm</t>
    </r>
    <r>
      <rPr>
        <sz val="9"/>
        <rFont val="Arial"/>
        <family val="2"/>
        <charset val="238"/>
      </rPr>
      <t>, ki potekajo preko izkopnega jarka za cevovod (če ni mogoče izvesti začasnega podpiranja). Med izvajanjem se provizorično prespojitev. Po končanih delih se vzpostavi prvotno stanje. Obvezno vodotesni stiki!</t>
    </r>
  </si>
  <si>
    <r>
      <rPr>
        <b/>
        <sz val="9"/>
        <rFont val="Arial"/>
        <family val="2"/>
        <charset val="238"/>
      </rPr>
      <t>Dobava na mesto vgradnje in polaganje cevi PE/PP/PVC d 250-315 za rekonstrukcijo kanalizacije</t>
    </r>
    <r>
      <rPr>
        <sz val="9"/>
        <rFont val="Arial"/>
        <family val="2"/>
        <charset val="238"/>
      </rPr>
      <t xml:space="preserve"> na betonsko posteljico in polno obbetoniranje.</t>
    </r>
  </si>
  <si>
    <r>
      <t>D</t>
    </r>
    <r>
      <rPr>
        <b/>
        <sz val="9"/>
        <rFont val="Arial"/>
        <family val="2"/>
        <charset val="238"/>
      </rPr>
      <t>obava na mesto vgradnje in vgrajevanje cementnega betona C12/15</t>
    </r>
    <r>
      <rPr>
        <sz val="9"/>
        <rFont val="Arial"/>
        <family val="2"/>
        <charset val="238"/>
      </rPr>
      <t xml:space="preserve"> v jarek na nedostopnih mestih (podbetoniranja kom vodov, temeljev…). V ceni so zajeti opaži in vsa pomožna in zaščitna dela. </t>
    </r>
  </si>
  <si>
    <r>
      <t>Dobava in namestitev</t>
    </r>
    <r>
      <rPr>
        <b/>
        <sz val="9"/>
        <rFont val="Arial"/>
        <family val="2"/>
        <charset val="238"/>
      </rPr>
      <t xml:space="preserve"> medeninastih smernikov na lomih cevovoda</t>
    </r>
    <r>
      <rPr>
        <sz val="9"/>
        <rFont val="Arial"/>
        <family val="2"/>
        <charset val="238"/>
      </rPr>
      <t>, ki poteka pod asfaltnimi površinami.</t>
    </r>
  </si>
  <si>
    <r>
      <rPr>
        <b/>
        <sz val="9"/>
        <rFont val="Arial"/>
        <family val="2"/>
        <charset val="238"/>
      </rPr>
      <t>Odvoz izkopanega materiala na urejeno deponijo</t>
    </r>
    <r>
      <rPr>
        <sz val="9"/>
        <rFont val="Arial"/>
        <family val="2"/>
        <charset val="238"/>
      </rPr>
      <t xml:space="preserve"> vključno s predajo pooblaščenemu prevzemniku in plačilom takse za deponiranje. Obračun v raščenem stanju. V ceni so upoštevani vsi stroški deponiranja materiala ter vsa dodatna in zaščitna dela, vključno s plačilom takse za deponiranje.</t>
    </r>
  </si>
  <si>
    <r>
      <rPr>
        <b/>
        <sz val="9"/>
        <rFont val="Arial"/>
        <family val="2"/>
        <charset val="238"/>
      </rPr>
      <t>Gradbena dela za izvedbo hišnih priključkov kompletno z vsemi materiali, deli prenosi in transporti</t>
    </r>
    <r>
      <rPr>
        <sz val="9"/>
        <rFont val="Arial"/>
        <family val="2"/>
        <charset val="238"/>
      </rPr>
      <t>. Upoštevati je odstranitev in ponovno vzpostavitev obstoječega stanja površine, ročni izkopi, križanja z obstoječimi komunalnimi vodi, podkopavanje zidcev, škarp, ograj in po potrebi začasna odstranitev in ponovna postavitev. Postavitev zaščitne cevi SF d63-d75 skupaj s posteljico 10 cm in obsipom 10 cm iz sejanega peska 0-4 mm, zasip s tamponom z utrjevanjem in planiranjem.</t>
    </r>
  </si>
  <si>
    <t>Vodovodni material - sklop I.</t>
  </si>
  <si>
    <t>CEVI IN SPOJNIKI IZ DUKTILNE LITINE</t>
  </si>
  <si>
    <t xml:space="preserve">CEVI IZ DUKTILNE LITINE </t>
  </si>
  <si>
    <t>Cevi morajo biti izdelane iz nodularne litine z navadnim (STD, TYT) in sidrnim (STD VI, TYT SIT+) EPDM tesnilom, najmanj preferiranega tlačnega razreda, opredeljenega v specifikaciji spodaj, dolžina posamezne cevi je 6m. Spoji s sidrnim tesnilom morajo omogočati delovni tlak najmanj PN16.  
Cevi morajo biti izdelane na obojko v skladu s SIST EN 545:2010. Na zunanji strani morajo biti zaščitene z aktivno galvansko zaščito, ki omogoča vgradnjo cevi tudi v agresivno zemljino z zlitino Zn + Al debeline 400 g/m2 (v razmerju 85% Zn + Al) z zaključnim slojem, na notranji strani pa s cementno oblogo vse v skladu z EN545:2010. Cementna obloga mora biti narejena s pitno vodo, s cementom po klasifikaciji CEM III, v skladu z EN197-1 s CE oznako (certifikat). Opremljene morajo biti z odgovarjajočimi tesnili v skladu z SIST EN 681-1 (certifikat), katerih dobava je zajeta v ponudbi cevovoda. Vse cevi morajo biti istega proizvajalca.</t>
  </si>
  <si>
    <t>Naziv</t>
  </si>
  <si>
    <t>Cena na EM</t>
  </si>
  <si>
    <t>Vrednost</t>
  </si>
  <si>
    <t>Proizvajalec</t>
  </si>
  <si>
    <t>CEV NL C50 DN 100</t>
  </si>
  <si>
    <t>CEV NL C50 DN150</t>
  </si>
  <si>
    <t>PE d63 (PE100-RC SDR 11)</t>
  </si>
  <si>
    <t>SPOJNIKI ZA CEVI IZ DUKTILNE LITINE</t>
  </si>
  <si>
    <t xml:space="preserve">Spojniki so izdelani iz nodularne litine na obojko  v skladu z SIST EN 545:2010 z zunanjo in notranjo epoksi zaščito min. debeline 70 mikronov po postopku kataforeze ali 250 mikronov po klasičnem postopku. Kakovost barvanih površin po klasičnem postopku mora biti potrjena z GSK certifikatom. Opremljeni morajo biti z odgovarjajočimi tesnili v skladu z SIST EN 681-1, katerih dobava je zajeta v ponudbi fazonskega kosa.  
</t>
  </si>
  <si>
    <t>E kos</t>
  </si>
  <si>
    <t>E DN 100</t>
  </si>
  <si>
    <t>MMA kos</t>
  </si>
  <si>
    <t>MMA DN 150/80</t>
  </si>
  <si>
    <t>MMA DN 150/100</t>
  </si>
  <si>
    <t>MMA DN 150/50</t>
  </si>
  <si>
    <t>MMK kos</t>
  </si>
  <si>
    <t>MMK DN 150 11.25°</t>
  </si>
  <si>
    <t>Vodovodni material - sklop II.</t>
  </si>
  <si>
    <t>SPOJNIKI IN TESNILA</t>
  </si>
  <si>
    <t>SPOJNIKI S PRIROBNICO</t>
  </si>
  <si>
    <t xml:space="preserve">Spojniki so izdelani iz nodularne litine v skladu z SIST EN 545:2010 z zunanjo in notranjo epoksi zaščito min. debeline 70 mikronov po postopku kataforeze ali 250 mikronov po klasičnem postopku. Spojniki imajo lahko fiksno ali mobilno prirobnico. Kakovost barvanih površin po klasičnem postopku je zagotovljena z GSK certifikatom. </t>
  </si>
  <si>
    <t>FF kos</t>
  </si>
  <si>
    <t>FF DN 50, l=400mm</t>
  </si>
  <si>
    <t>FF DN 80, l=300mm</t>
  </si>
  <si>
    <t>FFR kos</t>
  </si>
  <si>
    <t>FFR DN 100/50</t>
  </si>
  <si>
    <t>X kos</t>
  </si>
  <si>
    <t>X DN 50/1"</t>
  </si>
  <si>
    <t>X DN 100/1,5"</t>
  </si>
  <si>
    <t>X DN 100</t>
  </si>
  <si>
    <t>N kos</t>
  </si>
  <si>
    <t>N DN 80</t>
  </si>
  <si>
    <t>Q kos</t>
  </si>
  <si>
    <t>FFQ DN 50</t>
  </si>
  <si>
    <t>TESNILA</t>
  </si>
  <si>
    <t>Tesnila morajo imeti jedro iz jekla, ki služi kot nosilni element, da prevzema nase pritisno silo in preprečuje iztisnitev tesnila iz spoja obroča in so profilirane oblike (na notranjem premeru ojačitev okrogle oblike). Material tesnila mora biti EPDM elastomerna guma ter mora biti testiran za pitno vodo.</t>
  </si>
  <si>
    <t>Prirobnično tesnilo DN50</t>
  </si>
  <si>
    <t>Prirobnično tesnilo DN100</t>
  </si>
  <si>
    <t>Prirobnično tesnilo DN150</t>
  </si>
  <si>
    <t>Prirobnično tesnilo DN200</t>
  </si>
  <si>
    <t>2,5,5</t>
  </si>
  <si>
    <t>Vodovodni material - sklop III.</t>
  </si>
  <si>
    <t>ARMATURE, PRIBOR IN UNIVERZALNE SPOJKE</t>
  </si>
  <si>
    <t>ZASUNI EV - kratka izvedba</t>
  </si>
  <si>
    <t>Prirobnični  zasuni za pitno vodo morajo biti izdelani iz nodularne litine, z epoxy zaščito minimalne debeline 250 mikronov. Kakovost barvanih površin mora biti potrjena z GSK certifikatom. Klin zasuna je zaščiten z EPDM elastomerno gumo. Vreteno zasuna je izdelano iz nerjavečega jekla. EPDM elastomer in epoxy barva morata biti v skladu s predpisom W 270 in živilsko neoporečna, odobrena s strani slovenske inštitucije (upoštevajoč KTW priporočila) v skladu s slovensko zakonodajo. EPDM zmes mora ustrezati EN 681. Izdelek mora v celoti ustrezati EN normi 1074/2. Zasuni do vključno DN 200 morajo imeti navojni adapter, ki omogoča navojno pritrditev vgradne garniture brez dodatnih zatičev oziroma vijakov na vretenu zasuna.</t>
  </si>
  <si>
    <t>Zasun EV DN 50 PN16</t>
  </si>
  <si>
    <t>Zasun EV DN 80 PN16</t>
  </si>
  <si>
    <t>Zasun EV DN 100 PN16</t>
  </si>
  <si>
    <t>GARNITURE VGRADNE IN ROČNA KOLESA ZA ZASUNE EV</t>
  </si>
  <si>
    <t xml:space="preserve">
Zunanja zaščita VGRADNE GARNITURE mora biti izdelana iz PE materiala. Spodnji del garniture mora omogočati navojno pritrditev na  zasun brez dodatnih zatičev ali vijakov skozi vreteno zasuna – do vključno DN 200. Konstrukcija garniture mora omogočati enostavno fiksiranje garniture, brez dodatnega vijačenja, na robustno podložno ploščo v cestni kapi. Sklopka, ki povezuje vreteno zasuna in drog garniture, mora biti izdelana iz nerjavnega jekla ali nodularne litine vroče cinkano. Tolerančne dimenzije kratkih garnitur morajo biti vsaj 0,85 - 1,1 m, dolgih pa  vsaj 1,15 -1,6 m. 
</t>
  </si>
  <si>
    <t>Garnitura vgradnja EV 50 teleskopska krat.</t>
  </si>
  <si>
    <t>Garnitura vgradnja EV 80 teleskopska krat.</t>
  </si>
  <si>
    <t>Garnitura vgradnja EV 100 teleskopska krat.</t>
  </si>
  <si>
    <t>Ročno kolo EV zasun DN 50</t>
  </si>
  <si>
    <t>SPOJKE UNIVERZALNE</t>
  </si>
  <si>
    <t xml:space="preserve">Univerzalne spojke z neizvlečnim spojem morajo imeti povšinsko zaščito Rilsan Nylon 11 ali zaščito z epoxy premazom minimalne debeline 250 mikronov, vijaki Zn3 pocinkani, teflonizirani Sheraplex ali nerjaveči, tesnila morajo biti iz EPDM WRAS ali KTW certificirana, material v skladu z EN 1563. Univerzalne spojke morajo imeti vgrajen sistem proti izvleku, ki omogoča sidranje in preprečuje zdrs s cevi. Vsak spoj omogoča vsaj 4° osnega zamika. Vse ponujene univerzalne spojke morajo biti istega proizvajalca in morajo zadostiti navedenim razponom, zahtevanim pri vsaki dimenziji, navedeni v spodnjem popisu. </t>
  </si>
  <si>
    <t>SPOJKA  50 ENOJNA (48 - 70)</t>
  </si>
  <si>
    <t>SPOJKA  50 DVOJNA (48 - 70)</t>
  </si>
  <si>
    <t>SPOJKA 100 DVOJNA (107 - 132)</t>
  </si>
  <si>
    <t xml:space="preserve">SPOJKA 200 ENOJNA </t>
  </si>
  <si>
    <t>ZRAČNIKI</t>
  </si>
  <si>
    <t>Avtomatski zračniki so izdelani iz nodularne litine z obojestransko epoksi zaščito minimalne debeline 250 mikronov in nerjevečega jekla. Predvidena je vgrandja dvojnega kombiniranega avtomatskega zračnika tipa Ventex ali enakovrednega, tlačne stopnje PN 10.</t>
  </si>
  <si>
    <t>Avtomatski zračnik dvojni DN 50 PN 10</t>
  </si>
  <si>
    <t>HIDRANTI</t>
  </si>
  <si>
    <t>Telo podzemnega hidranta mora biti iz duktilne litine GGG 400. Hidrant mora biti opremljen z izpustno odprtino po kateri odteče stoječa voda iz hidranta. Ustrezati morajo standardu DIN 3221.</t>
  </si>
  <si>
    <t>Podzemni hidrant DN 80</t>
  </si>
  <si>
    <t>CESTNE KAPE IN OZNAČEVALNE TABLICE</t>
  </si>
  <si>
    <t>Okrogla cestna kapa nosilnosti D 400</t>
  </si>
  <si>
    <t>Ovalna cestna kapa nosilnosti D 400</t>
  </si>
  <si>
    <t>Označevalna tablica za hidrant z drogom</t>
  </si>
  <si>
    <t>ARMATURE, PRIBOR IN SPOJKE</t>
  </si>
  <si>
    <t>2,5,6</t>
  </si>
  <si>
    <t>Material - sklop I</t>
  </si>
  <si>
    <t>Material - sklop II</t>
  </si>
  <si>
    <t>Material - sklop III</t>
  </si>
  <si>
    <t>Betonska, gradbena in obrt. d.</t>
  </si>
  <si>
    <t>SPLOŠNI POGOJI PONUDBENEGA PREDRAČUNA</t>
  </si>
  <si>
    <t>Pri oddaji ponudbe si je izvajalec dolžan ogledati lokacijo nameravane gradnje in upoštevati vse stroške vezane na zahtevnost del in potrebno tehnologijo za izvedbo posameznih postavk na predvideni lokaciji ter to upoštevati v enotnih cenah ponudbenih postavk.</t>
  </si>
  <si>
    <t>V ponudbeni ceni morajo biti vključeni stroški nabave materiala, stroški transportov in manipulacije, stroški gradnje, stroški zavarovanj, stroški pridobitev ustreznih dovoljenj ter stroški vezani na primopredajo. Pri kalkulaciji cene za posamezno postavko je potrebno upoštevati vsa določila navedena v projektni dokumentaciji (tehnično poročilo, grafični del in popis del). V ceni mora biti zajet tudi strošeki meritev in poročil, kontrole kakovosti, dokazila o ustreznosti vseh vgrajenih materialov, izdelava posnetka KKN ter izdelava projekta izvedenih del.</t>
  </si>
  <si>
    <t xml:space="preserve">V enotnih cenah ponudbenega predračuna je potrebno zajeti tudi stroške:                                                                                                                                                                                                              • monitoringa ničelnega stanja z vgradnjo vseh merilnih elementov in poročil (pred začetkom gradnje je izvajalec dolžan ugotoviti in dokumentirati obstoječe stanje vseh objektov ter dostopnih poti v vplivnem območju gradnje), 
• odpravljanja vseh poškodb nastalih zaradi gradnje na drugih objektih, napravah, površinah ter na dostopnih poteh, 
• pridobitve potrebnih soglasij in dovoljenj v zvezi s prevozi, zaporami, 
• zaščite obstoječih komunalnih in drugih naprav, 
• zagotavljanja varnosti pri delu na gradbišču, 
• zavarovanja gradbišča, ureditev gradbišča in deponije gradbenega materiala, 
• opremljenega kontejnerja za potrebe naročnika in nadzorne službe
• obračun izkopov, odvozov in zasipov se vrši v raščenem stanju, zato mora ponudnik v ponudbeno ceno vkalkulirati faktorje razrahljanosti, 
</t>
  </si>
  <si>
    <t xml:space="preserve">• odvoza odvečnega materiala na deponijo z dokazilom o primernem deponiranju (poročila je potrebno sprotno dostavljati kot prilogo mesečnim situacijam), 
• povezane z zagotavljanjem, začasnih dostopov do objektov, ter zagotavljanjem nemotenega dostopa interventnim vozilom, 
• kontrole kakovosti vgrajenih materialov oz. izvedenih del (zbitost, ravnost, tesnost, trdnost,...) 
• vseh pomožnih del – postavitev začasnih prehodov za pešce in vozila,
• odstranitve vseh ovir, na katere se pri delu naleti, razen ovir, ki so kulturnozgodovinskega pomena, 
• črpanja vode iz gradbene jame, 
• razpiranja jarka, 
• zahtevne tehnologije izvajanja izkopov, katerim mora biti prilagojena tehnologija in zagotavljanje varnosti na gradbišču
• prisotnosti projektanta (projektantski nadzor) ter geomehanika (geomehanski nadzor), 
• prisotnosti nosilcev urejanja prostora v zavarovanem območju,
• prisotnosti upravljalcev komunalnih vodov, ki se nahajajo na vplivnem območju gradnje,
• sprotnega čiščenja gradbišča in okolice ter finalnega čiščenje gradbišča po končanih delih in odvoz odvečnega materiala, ter vzpostavitev terena v prvotno stanje, 
• sprotnega dokumentiranja in posredovanja vseh sprememb za izdelavo projekta izvedenih del, 
• izdelave projekta izvedenih del in projekta za obratovanje in vzdrževanje, 
• pridobitve potrebnih dokumentov za uspešno opravljen tehnični pregled, 
• vsa dela za odvodnjavanje padavinske, izvorne in podtalne vode med gradnjo (vključno s potrebnim črpanjem), tako da se zagotovi stalno in kontrolirano odvajanje ter prepreči zadrževanje vode in zamakanje raščenih ali nasutih materialov, 
• stroške potrebnega prečrpavanja odpadne vode med gradnjo (stroški začasnih obtokov obstoječega kanalizacijskega sistema), 
• stroške začasne zaščite prekopov po položitvi kanalizacije s pustim betonom na javnih cestnih površinah, 
• sprotne geodetske meritve izvedene kanalizacije (višinske kote dna in pokrova revizijskih jaškov), predložitev teh meritev je pogoj za potrditev izvedenih del v knjigi obračunskih izmer, 
• spremljanje geodetskih meritev izvedene kanalizacije, če je položena v cono posedajočega terena (pred zasipom kanalizacije, po zasipu kanalizacije), 
• obračun izkopov, odvozov in zasipov se vrši v raščenem stanju, zato mora ponudnik v ponudbeno ceno vkalkulirati faktor razrahljivosti, 
</t>
  </si>
  <si>
    <t>Priprava gradbišča, nadzor, projektna dok.</t>
  </si>
  <si>
    <t>Koper, september 2020, dopolnitev april 2021</t>
  </si>
  <si>
    <t>SKUPAJ GOI dela</t>
  </si>
  <si>
    <t xml:space="preserve">SKUPAJ Vodovod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</si>
</sst>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164" formatCode="00,000.00"/>
    <numFmt numFmtId="165" formatCode="#,#00"/>
    <numFmt numFmtId="166" formatCode="#,000"/>
    <numFmt numFmtId="167" formatCode="_-* #,##0.00\ [$€-1]_-;\-* #,##0.00\ [$€-1]_-;_-* &quot;-&quot;??\ [$€-1]_-;_-@_-"/>
    <numFmt numFmtId="168" formatCode="0.0"/>
    <numFmt numFmtId="169" formatCode="#,##0.0"/>
    <numFmt numFmtId="170" formatCode="_-* #,##0.00\ _S_I_T_-;\-* #,##0.00\ _S_I_T_-;_-* &quot;-&quot;??\ _S_I_T_-;_-@_-"/>
    <numFmt numFmtId="171" formatCode="#,##0.00_ ;\-#,##0.00\ "/>
  </numFmts>
  <fonts count="59">
    <font>
      <sz val="10"/>
      <color indexed="8"/>
      <name val="Arial"/>
      <charset val="238"/>
    </font>
    <font>
      <sz val="11"/>
      <color theme="1"/>
      <name val="Calibri"/>
      <family val="2"/>
      <charset val="238"/>
      <scheme val="minor"/>
    </font>
    <font>
      <b/>
      <sz val="11"/>
      <color indexed="8"/>
      <name val="Arial"/>
      <family val="2"/>
      <charset val="238"/>
    </font>
    <font>
      <sz val="10"/>
      <color indexed="8"/>
      <name val="Arial"/>
      <family val="2"/>
      <charset val="238"/>
    </font>
    <font>
      <sz val="10"/>
      <color indexed="8"/>
      <name val="Arial Narrow"/>
      <family val="2"/>
      <charset val="238"/>
    </font>
    <font>
      <b/>
      <sz val="18"/>
      <color indexed="8"/>
      <name val="Arial Narrow"/>
      <family val="2"/>
      <charset val="238"/>
    </font>
    <font>
      <b/>
      <sz val="16"/>
      <color indexed="8"/>
      <name val="Arial Narrow"/>
      <family val="2"/>
      <charset val="238"/>
    </font>
    <font>
      <sz val="12"/>
      <color indexed="8"/>
      <name val="Arial Narrow"/>
      <family val="2"/>
      <charset val="238"/>
    </font>
    <font>
      <b/>
      <sz val="12"/>
      <color indexed="8"/>
      <name val="Arial Narrow"/>
      <family val="2"/>
      <charset val="238"/>
    </font>
    <font>
      <sz val="14"/>
      <color indexed="8"/>
      <name val="Arial Narrow"/>
      <family val="2"/>
      <charset val="238"/>
    </font>
    <font>
      <sz val="16"/>
      <color indexed="8"/>
      <name val="Arial Narrow"/>
      <family val="2"/>
      <charset val="238"/>
    </font>
    <font>
      <sz val="8"/>
      <color indexed="8"/>
      <name val="Arial Narrow"/>
      <family val="2"/>
      <charset val="238"/>
    </font>
    <font>
      <sz val="9"/>
      <color indexed="8"/>
      <name val="Arial Narrow"/>
      <family val="2"/>
      <charset val="238"/>
    </font>
    <font>
      <b/>
      <sz val="10"/>
      <color indexed="8"/>
      <name val="Arial Narrow"/>
      <family val="2"/>
      <charset val="238"/>
    </font>
    <font>
      <b/>
      <sz val="14"/>
      <color indexed="8"/>
      <name val="Arial Narrow"/>
      <family val="2"/>
      <charset val="238"/>
    </font>
    <font>
      <b/>
      <sz val="11"/>
      <color indexed="8"/>
      <name val="Arial Narrow"/>
      <family val="2"/>
      <charset val="238"/>
    </font>
    <font>
      <b/>
      <sz val="13"/>
      <color indexed="8"/>
      <name val="Arial Narrow"/>
      <family val="2"/>
      <charset val="238"/>
    </font>
    <font>
      <sz val="13"/>
      <color indexed="8"/>
      <name val="Arial Narrow"/>
      <family val="2"/>
      <charset val="238"/>
    </font>
    <font>
      <sz val="10"/>
      <name val="Arial"/>
      <family val="2"/>
      <charset val="238"/>
    </font>
    <font>
      <sz val="12"/>
      <color indexed="8"/>
      <name val="Symbol"/>
      <family val="1"/>
      <charset val="2"/>
    </font>
    <font>
      <sz val="10"/>
      <name val="Arial Narrow"/>
      <family val="2"/>
      <charset val="238"/>
    </font>
    <font>
      <b/>
      <sz val="14"/>
      <color indexed="8"/>
      <name val="Arial Narrow"/>
      <family val="2"/>
    </font>
    <font>
      <sz val="10"/>
      <color rgb="FFFF0000"/>
      <name val="Arial Narrow"/>
      <family val="2"/>
      <charset val="238"/>
    </font>
    <font>
      <sz val="9"/>
      <color rgb="FF002060"/>
      <name val="Arial Narrow"/>
      <family val="2"/>
      <charset val="238"/>
    </font>
    <font>
      <sz val="9"/>
      <color indexed="56"/>
      <name val="Calibri"/>
      <family val="2"/>
      <charset val="238"/>
    </font>
    <font>
      <sz val="9"/>
      <color indexed="56"/>
      <name val="Arial Narrow"/>
      <family val="2"/>
      <charset val="238"/>
    </font>
    <font>
      <b/>
      <sz val="10"/>
      <color indexed="8"/>
      <name val="Arial Narrow"/>
      <family val="2"/>
    </font>
    <font>
      <b/>
      <sz val="11"/>
      <name val="Arial Narrow"/>
      <family val="2"/>
      <charset val="238"/>
    </font>
    <font>
      <b/>
      <sz val="12"/>
      <name val="Arial Baltic"/>
      <family val="2"/>
      <charset val="186"/>
    </font>
    <font>
      <b/>
      <sz val="12"/>
      <name val="Arial"/>
      <family val="2"/>
      <charset val="238"/>
    </font>
    <font>
      <b/>
      <sz val="10"/>
      <name val="Arial Baltic"/>
      <family val="2"/>
      <charset val="186"/>
    </font>
    <font>
      <sz val="10"/>
      <name val="Arial Baltic"/>
      <family val="2"/>
      <charset val="186"/>
    </font>
    <font>
      <b/>
      <sz val="9"/>
      <name val="Arial Baltic"/>
      <family val="2"/>
      <charset val="238"/>
    </font>
    <font>
      <sz val="9"/>
      <name val="Arial Baltic"/>
      <charset val="238"/>
    </font>
    <font>
      <b/>
      <sz val="9"/>
      <name val="Arial Baltic"/>
      <charset val="238"/>
    </font>
    <font>
      <sz val="9"/>
      <name val="Arial Baltic"/>
      <family val="2"/>
      <charset val="238"/>
    </font>
    <font>
      <sz val="11"/>
      <name val="Calibri"/>
      <family val="2"/>
      <charset val="238"/>
    </font>
    <font>
      <sz val="9"/>
      <name val="Arial CE"/>
      <charset val="238"/>
    </font>
    <font>
      <b/>
      <sz val="9"/>
      <name val="Arial CE"/>
      <charset val="238"/>
    </font>
    <font>
      <sz val="9"/>
      <name val="Arial CE"/>
      <family val="2"/>
      <charset val="238"/>
    </font>
    <font>
      <b/>
      <sz val="10"/>
      <name val="Arial"/>
      <family val="2"/>
      <charset val="238"/>
    </font>
    <font>
      <sz val="10"/>
      <name val="Arial CE"/>
      <charset val="238"/>
    </font>
    <font>
      <i/>
      <sz val="10"/>
      <name val="Arial"/>
      <family val="2"/>
      <charset val="238"/>
    </font>
    <font>
      <b/>
      <sz val="9"/>
      <name val="Arial"/>
      <family val="2"/>
      <charset val="238"/>
    </font>
    <font>
      <sz val="9"/>
      <name val="Arial"/>
      <family val="2"/>
      <charset val="238"/>
    </font>
    <font>
      <sz val="10"/>
      <color theme="1"/>
      <name val="Arial Narrow"/>
      <family val="2"/>
      <charset val="238"/>
    </font>
    <font>
      <b/>
      <i/>
      <u/>
      <sz val="12"/>
      <name val="Arial Black"/>
      <family val="2"/>
      <charset val="238"/>
    </font>
    <font>
      <b/>
      <sz val="14"/>
      <name val="Arial Narrow"/>
      <family val="2"/>
    </font>
    <font>
      <sz val="10"/>
      <name val="Arial Narrow"/>
      <family val="2"/>
    </font>
    <font>
      <b/>
      <sz val="14"/>
      <color indexed="8"/>
      <name val="Arial"/>
      <family val="2"/>
      <charset val="238"/>
    </font>
    <font>
      <sz val="14"/>
      <name val="Arial"/>
      <family val="2"/>
      <charset val="238"/>
    </font>
    <font>
      <b/>
      <sz val="16"/>
      <color indexed="8"/>
      <name val="Arial"/>
      <family val="2"/>
      <charset val="238"/>
    </font>
    <font>
      <b/>
      <sz val="11"/>
      <name val="Arial Narrow"/>
      <family val="2"/>
    </font>
    <font>
      <b/>
      <sz val="12"/>
      <name val="Arial Narrow"/>
      <family val="2"/>
    </font>
    <font>
      <b/>
      <sz val="10"/>
      <name val="Arial Narrow"/>
      <family val="2"/>
    </font>
    <font>
      <sz val="11"/>
      <name val="Arial Narrow"/>
      <family val="2"/>
    </font>
    <font>
      <sz val="11"/>
      <color indexed="8"/>
      <name val="Arial Narrow"/>
      <family val="2"/>
    </font>
    <font>
      <sz val="9"/>
      <color indexed="8"/>
      <name val="Arial Narrow"/>
      <family val="2"/>
    </font>
    <font>
      <sz val="10"/>
      <color rgb="FF002060"/>
      <name val="Arial Narrow"/>
      <family val="2"/>
      <charset val="238"/>
    </font>
  </fonts>
  <fills count="3">
    <fill>
      <patternFill patternType="none"/>
    </fill>
    <fill>
      <patternFill patternType="gray125"/>
    </fill>
    <fill>
      <patternFill patternType="solid">
        <fgColor theme="4" tint="0.79998168889431442"/>
        <bgColor indexed="64"/>
      </patternFill>
    </fill>
  </fills>
  <borders count="8">
    <border>
      <left/>
      <right/>
      <top/>
      <bottom/>
      <diagonal/>
    </border>
    <border>
      <left/>
      <right/>
      <top/>
      <bottom style="thin">
        <color indexed="64"/>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top style="thin">
        <color indexed="64"/>
      </top>
      <bottom style="double">
        <color indexed="64"/>
      </bottom>
      <diagonal/>
    </border>
    <border>
      <left style="thin">
        <color theme="1"/>
      </left>
      <right style="thin">
        <color theme="1"/>
      </right>
      <top style="thin">
        <color theme="1"/>
      </top>
      <bottom style="thin">
        <color theme="1"/>
      </bottom>
      <diagonal/>
    </border>
    <border>
      <left/>
      <right/>
      <top style="thin">
        <color indexed="64"/>
      </top>
      <bottom style="thin">
        <color indexed="64"/>
      </bottom>
      <diagonal/>
    </border>
  </borders>
  <cellStyleXfs count="7">
    <xf numFmtId="0" fontId="0" fillId="0" borderId="0" applyNumberFormat="0" applyFill="0" applyBorder="0" applyAlignment="0" applyProtection="0"/>
    <xf numFmtId="0" fontId="18" fillId="0" borderId="0"/>
    <xf numFmtId="0" fontId="41" fillId="0" borderId="0"/>
    <xf numFmtId="170" fontId="18" fillId="0" borderId="0" applyFont="0" applyFill="0" applyBorder="0" applyAlignment="0" applyProtection="0"/>
    <xf numFmtId="0" fontId="1" fillId="0" borderId="0"/>
    <xf numFmtId="0" fontId="41" fillId="0" borderId="0"/>
    <xf numFmtId="0" fontId="45" fillId="0" borderId="0"/>
  </cellStyleXfs>
  <cellXfs count="269">
    <xf numFmtId="0" fontId="0" fillId="0" borderId="0" xfId="0"/>
    <xf numFmtId="0" fontId="0" fillId="0" borderId="0" xfId="0" applyAlignment="1" applyProtection="1">
      <alignment horizontal="left" vertical="top"/>
      <protection locked="0"/>
    </xf>
    <xf numFmtId="166" fontId="0" fillId="0" borderId="0" xfId="0" applyNumberFormat="1" applyAlignment="1" applyProtection="1">
      <alignment horizontal="left" vertical="top"/>
      <protection locked="0"/>
    </xf>
    <xf numFmtId="0" fontId="2" fillId="0" borderId="0" xfId="0" applyFont="1" applyAlignment="1" applyProtection="1">
      <alignment horizontal="left" vertical="top"/>
      <protection locked="0"/>
    </xf>
    <xf numFmtId="0" fontId="4" fillId="0" borderId="0" xfId="0" applyFont="1"/>
    <xf numFmtId="0" fontId="5" fillId="0" borderId="0" xfId="0" applyFont="1" applyAlignment="1" applyProtection="1">
      <alignment horizontal="left" vertical="top"/>
      <protection locked="0"/>
    </xf>
    <xf numFmtId="0" fontId="6" fillId="0" borderId="0" xfId="0" applyFont="1" applyAlignment="1" applyProtection="1">
      <alignment horizontal="left" vertical="top"/>
      <protection locked="0"/>
    </xf>
    <xf numFmtId="167" fontId="7" fillId="0" borderId="0" xfId="0" applyNumberFormat="1" applyFont="1"/>
    <xf numFmtId="0" fontId="8" fillId="0" borderId="0" xfId="0" applyFont="1" applyAlignment="1" applyProtection="1">
      <alignment horizontal="left" vertical="top"/>
      <protection locked="0"/>
    </xf>
    <xf numFmtId="164" fontId="8" fillId="0" borderId="0" xfId="0" applyNumberFormat="1" applyFont="1" applyAlignment="1" applyProtection="1">
      <alignment horizontal="right" vertical="top"/>
      <protection locked="0"/>
    </xf>
    <xf numFmtId="0" fontId="7" fillId="0" borderId="0" xfId="0" applyFont="1" applyAlignment="1" applyProtection="1">
      <alignment horizontal="left" vertical="top"/>
      <protection locked="0"/>
    </xf>
    <xf numFmtId="0" fontId="10" fillId="0" borderId="0" xfId="0" applyFont="1" applyAlignment="1" applyProtection="1">
      <alignment horizontal="left" vertical="top"/>
      <protection locked="0"/>
    </xf>
    <xf numFmtId="0" fontId="11" fillId="0" borderId="0" xfId="0" applyFont="1" applyAlignment="1" applyProtection="1">
      <alignment horizontal="right" vertical="top"/>
      <protection locked="0"/>
    </xf>
    <xf numFmtId="0" fontId="4" fillId="0" borderId="0" xfId="0" applyFont="1" applyAlignment="1"/>
    <xf numFmtId="0" fontId="12" fillId="0" borderId="0" xfId="0" applyFont="1" applyAlignment="1" applyProtection="1">
      <alignment horizontal="left"/>
      <protection locked="0"/>
    </xf>
    <xf numFmtId="0" fontId="6" fillId="0" borderId="0" xfId="0" applyNumberFormat="1" applyFont="1" applyAlignment="1" applyProtection="1">
      <alignment horizontal="left"/>
      <protection locked="0"/>
    </xf>
    <xf numFmtId="0" fontId="10" fillId="0" borderId="0" xfId="0" applyFont="1" applyAlignment="1"/>
    <xf numFmtId="4" fontId="10" fillId="0" borderId="0" xfId="0" applyNumberFormat="1" applyFont="1" applyAlignment="1"/>
    <xf numFmtId="1" fontId="8" fillId="0" borderId="0" xfId="0" applyNumberFormat="1" applyFont="1" applyAlignment="1" applyProtection="1">
      <alignment horizontal="left"/>
      <protection locked="0"/>
    </xf>
    <xf numFmtId="0" fontId="8" fillId="0" borderId="0" xfId="0" applyFont="1" applyAlignment="1" applyProtection="1">
      <alignment horizontal="left"/>
      <protection locked="0"/>
    </xf>
    <xf numFmtId="0" fontId="14" fillId="0" borderId="0" xfId="0" applyNumberFormat="1" applyFont="1" applyAlignment="1" applyProtection="1">
      <alignment horizontal="left"/>
      <protection locked="0"/>
    </xf>
    <xf numFmtId="0" fontId="9" fillId="0" borderId="0" xfId="0" applyFont="1" applyAlignment="1"/>
    <xf numFmtId="0" fontId="14" fillId="0" borderId="0" xfId="0" applyFont="1" applyAlignment="1" applyProtection="1">
      <alignment horizontal="left"/>
      <protection locked="0"/>
    </xf>
    <xf numFmtId="4" fontId="9" fillId="0" borderId="0" xfId="0" applyNumberFormat="1" applyFont="1" applyAlignment="1"/>
    <xf numFmtId="167" fontId="4" fillId="0" borderId="0" xfId="0" applyNumberFormat="1" applyFont="1" applyAlignment="1"/>
    <xf numFmtId="4" fontId="4" fillId="0" borderId="0" xfId="0" applyNumberFormat="1" applyFont="1" applyAlignment="1"/>
    <xf numFmtId="167" fontId="4" fillId="0" borderId="0" xfId="0" applyNumberFormat="1" applyFont="1"/>
    <xf numFmtId="0" fontId="15" fillId="0" borderId="0" xfId="0" applyNumberFormat="1" applyFont="1" applyAlignment="1" applyProtection="1">
      <alignment horizontal="left"/>
      <protection locked="0"/>
    </xf>
    <xf numFmtId="0" fontId="15" fillId="0" borderId="0" xfId="0" applyFont="1" applyAlignment="1" applyProtection="1">
      <alignment horizontal="left"/>
      <protection locked="0"/>
    </xf>
    <xf numFmtId="0" fontId="4" fillId="0" borderId="0" xfId="0" applyFont="1" applyAlignment="1">
      <alignment horizontal="right"/>
    </xf>
    <xf numFmtId="0" fontId="7" fillId="0" borderId="0" xfId="0" applyFont="1" applyAlignment="1">
      <alignment horizontal="left"/>
    </xf>
    <xf numFmtId="0" fontId="6" fillId="0" borderId="0" xfId="0" applyFont="1" applyFill="1" applyAlignment="1" applyProtection="1">
      <alignment horizontal="left"/>
      <protection locked="0"/>
    </xf>
    <xf numFmtId="0" fontId="4" fillId="0" borderId="1" xfId="0" applyFont="1" applyBorder="1" applyAlignment="1"/>
    <xf numFmtId="0" fontId="8" fillId="0" borderId="1" xfId="0" applyFont="1" applyBorder="1" applyAlignment="1" applyProtection="1">
      <alignment horizontal="left"/>
      <protection locked="0"/>
    </xf>
    <xf numFmtId="0" fontId="4" fillId="0" borderId="1" xfId="0" applyFont="1" applyBorder="1" applyAlignment="1">
      <alignment horizontal="right"/>
    </xf>
    <xf numFmtId="167" fontId="16" fillId="0" borderId="1" xfId="0" applyNumberFormat="1" applyFont="1" applyBorder="1"/>
    <xf numFmtId="167" fontId="17" fillId="0" borderId="0" xfId="0" applyNumberFormat="1" applyFont="1"/>
    <xf numFmtId="167" fontId="17" fillId="0" borderId="1" xfId="0" applyNumberFormat="1" applyFont="1" applyBorder="1"/>
    <xf numFmtId="165" fontId="15" fillId="0" borderId="0" xfId="0" applyNumberFormat="1" applyFont="1" applyAlignment="1" applyProtection="1">
      <alignment horizontal="left"/>
      <protection locked="0"/>
    </xf>
    <xf numFmtId="1" fontId="4" fillId="0" borderId="0" xfId="0" applyNumberFormat="1" applyFont="1" applyAlignment="1" applyProtection="1">
      <alignment horizontal="left"/>
      <protection locked="0"/>
    </xf>
    <xf numFmtId="0" fontId="4" fillId="0" borderId="0" xfId="0" applyFont="1" applyAlignment="1" applyProtection="1">
      <alignment horizontal="left"/>
      <protection locked="0"/>
    </xf>
    <xf numFmtId="2" fontId="4" fillId="0" borderId="0" xfId="0" applyNumberFormat="1" applyFont="1" applyAlignment="1" applyProtection="1">
      <alignment horizontal="right"/>
      <protection locked="0"/>
    </xf>
    <xf numFmtId="4" fontId="4" fillId="0" borderId="0" xfId="0" applyNumberFormat="1" applyFont="1" applyAlignment="1" applyProtection="1">
      <alignment horizontal="right"/>
      <protection locked="0"/>
    </xf>
    <xf numFmtId="0" fontId="12" fillId="0" borderId="1" xfId="0" applyFont="1" applyBorder="1" applyAlignment="1" applyProtection="1">
      <alignment vertical="top" wrapText="1"/>
      <protection locked="0"/>
    </xf>
    <xf numFmtId="169" fontId="15" fillId="0" borderId="0" xfId="0" applyNumberFormat="1" applyFont="1" applyAlignment="1">
      <alignment horizontal="left"/>
    </xf>
    <xf numFmtId="0" fontId="13" fillId="0" borderId="0" xfId="0" applyFont="1" applyAlignment="1" applyProtection="1">
      <alignment horizontal="right"/>
      <protection locked="0"/>
    </xf>
    <xf numFmtId="167" fontId="15" fillId="0" borderId="0" xfId="0" applyNumberFormat="1" applyFont="1" applyAlignment="1" applyProtection="1">
      <alignment horizontal="right"/>
      <protection locked="0"/>
    </xf>
    <xf numFmtId="4" fontId="13" fillId="0" borderId="0" xfId="0" applyNumberFormat="1" applyFont="1" applyAlignment="1" applyProtection="1">
      <alignment horizontal="right"/>
      <protection locked="0"/>
    </xf>
    <xf numFmtId="167" fontId="13" fillId="0" borderId="0" xfId="0" applyNumberFormat="1" applyFont="1" applyAlignment="1" applyProtection="1">
      <alignment horizontal="right"/>
      <protection locked="0"/>
    </xf>
    <xf numFmtId="0" fontId="11" fillId="0" borderId="1" xfId="0" applyFont="1" applyBorder="1" applyAlignment="1" applyProtection="1">
      <alignment horizontal="right"/>
      <protection locked="0"/>
    </xf>
    <xf numFmtId="0" fontId="11" fillId="2" borderId="1" xfId="0" applyFont="1" applyFill="1" applyBorder="1" applyAlignment="1" applyProtection="1">
      <alignment horizontal="left"/>
      <protection locked="0"/>
    </xf>
    <xf numFmtId="0" fontId="0" fillId="2" borderId="1" xfId="0" applyFill="1" applyBorder="1"/>
    <xf numFmtId="0" fontId="4" fillId="2" borderId="1" xfId="0" applyFont="1" applyFill="1" applyBorder="1" applyAlignment="1"/>
    <xf numFmtId="0" fontId="11" fillId="2" borderId="1" xfId="0" applyFont="1" applyFill="1" applyBorder="1" applyAlignment="1" applyProtection="1">
      <alignment horizontal="right"/>
      <protection locked="0"/>
    </xf>
    <xf numFmtId="4" fontId="11" fillId="2" borderId="1" xfId="0" applyNumberFormat="1" applyFont="1" applyFill="1" applyBorder="1" applyAlignment="1" applyProtection="1">
      <alignment horizontal="left" wrapText="1"/>
      <protection locked="0"/>
    </xf>
    <xf numFmtId="4" fontId="11" fillId="2" borderId="1" xfId="0" applyNumberFormat="1" applyFont="1" applyFill="1" applyBorder="1" applyAlignment="1" applyProtection="1">
      <alignment horizontal="right" wrapText="1"/>
      <protection locked="0"/>
    </xf>
    <xf numFmtId="4" fontId="11" fillId="2" borderId="1" xfId="0" applyNumberFormat="1" applyFont="1" applyFill="1" applyBorder="1" applyAlignment="1" applyProtection="1">
      <alignment horizontal="right"/>
      <protection locked="0"/>
    </xf>
    <xf numFmtId="0" fontId="3" fillId="0" borderId="0" xfId="0" applyFont="1"/>
    <xf numFmtId="1" fontId="4" fillId="0" borderId="0" xfId="0" applyNumberFormat="1" applyFont="1" applyFill="1" applyAlignment="1" applyProtection="1">
      <alignment horizontal="left"/>
      <protection locked="0"/>
    </xf>
    <xf numFmtId="0" fontId="4" fillId="0" borderId="0" xfId="0" applyFont="1" applyFill="1" applyAlignment="1" applyProtection="1">
      <alignment horizontal="left"/>
      <protection locked="0"/>
    </xf>
    <xf numFmtId="0" fontId="4" fillId="0" borderId="0" xfId="0" applyFont="1" applyFill="1" applyAlignment="1"/>
    <xf numFmtId="2" fontId="4" fillId="0" borderId="0" xfId="0" applyNumberFormat="1" applyFont="1" applyFill="1" applyAlignment="1" applyProtection="1">
      <alignment horizontal="right"/>
      <protection locked="0"/>
    </xf>
    <xf numFmtId="4" fontId="4" fillId="0" borderId="0" xfId="0" applyNumberFormat="1" applyFont="1" applyFill="1" applyAlignment="1" applyProtection="1">
      <alignment horizontal="right"/>
      <protection locked="0"/>
    </xf>
    <xf numFmtId="0" fontId="12" fillId="0" borderId="1" xfId="0" applyFont="1" applyFill="1" applyBorder="1" applyAlignment="1" applyProtection="1">
      <alignment vertical="top" wrapText="1"/>
      <protection locked="0"/>
    </xf>
    <xf numFmtId="0" fontId="6" fillId="0" borderId="0" xfId="0" applyFont="1" applyFill="1" applyAlignment="1" applyProtection="1">
      <alignment horizontal="right"/>
      <protection locked="0"/>
    </xf>
    <xf numFmtId="0" fontId="7" fillId="0" borderId="0" xfId="0" applyFont="1"/>
    <xf numFmtId="0" fontId="19" fillId="0" borderId="0" xfId="0" applyFont="1" applyAlignment="1">
      <alignment horizontal="left" vertical="top"/>
    </xf>
    <xf numFmtId="167" fontId="22" fillId="0" borderId="0" xfId="0" applyNumberFormat="1" applyFont="1"/>
    <xf numFmtId="0" fontId="12" fillId="0" borderId="1" xfId="0" applyFont="1" applyBorder="1" applyAlignment="1" applyProtection="1">
      <alignment horizontal="left"/>
      <protection locked="0"/>
    </xf>
    <xf numFmtId="0" fontId="15" fillId="0" borderId="1" xfId="0" applyNumberFormat="1" applyFont="1" applyBorder="1" applyAlignment="1" applyProtection="1">
      <alignment horizontal="left"/>
      <protection locked="0"/>
    </xf>
    <xf numFmtId="167" fontId="4" fillId="0" borderId="1" xfId="0" applyNumberFormat="1" applyFont="1" applyBorder="1"/>
    <xf numFmtId="2" fontId="20" fillId="0" borderId="0" xfId="0" applyNumberFormat="1" applyFont="1" applyAlignment="1" applyProtection="1">
      <alignment horizontal="right"/>
      <protection locked="0"/>
    </xf>
    <xf numFmtId="0" fontId="3" fillId="0" borderId="0" xfId="0" applyFont="1" applyAlignment="1"/>
    <xf numFmtId="2" fontId="4" fillId="0" borderId="0" xfId="0" applyNumberFormat="1" applyFont="1" applyAlignment="1"/>
    <xf numFmtId="0" fontId="0" fillId="0" borderId="0" xfId="0" applyBorder="1"/>
    <xf numFmtId="0" fontId="23" fillId="0" borderId="0" xfId="0" applyFont="1" applyBorder="1" applyAlignment="1" applyProtection="1">
      <alignment horizontal="left" vertical="top" wrapText="1"/>
      <protection locked="0"/>
    </xf>
    <xf numFmtId="1" fontId="4" fillId="0" borderId="2" xfId="0" applyNumberFormat="1" applyFont="1" applyBorder="1" applyAlignment="1" applyProtection="1">
      <alignment horizontal="left"/>
      <protection locked="0"/>
    </xf>
    <xf numFmtId="0" fontId="4" fillId="0" borderId="2" xfId="0" applyFont="1" applyBorder="1" applyAlignment="1" applyProtection="1">
      <alignment horizontal="left"/>
      <protection locked="0"/>
    </xf>
    <xf numFmtId="0" fontId="4" fillId="0" borderId="2" xfId="0" applyFont="1" applyBorder="1" applyAlignment="1"/>
    <xf numFmtId="2" fontId="20" fillId="0" borderId="2" xfId="0" applyNumberFormat="1" applyFont="1" applyBorder="1" applyAlignment="1" applyProtection="1">
      <alignment horizontal="right"/>
      <protection locked="0"/>
    </xf>
    <xf numFmtId="4" fontId="4" fillId="0" borderId="2" xfId="0" applyNumberFormat="1" applyFont="1" applyBorder="1" applyAlignment="1" applyProtection="1">
      <alignment horizontal="right"/>
      <protection locked="0"/>
    </xf>
    <xf numFmtId="0" fontId="0" fillId="0" borderId="1" xfId="0" applyBorder="1"/>
    <xf numFmtId="0" fontId="26" fillId="0" borderId="0" xfId="0" applyFont="1" applyAlignment="1"/>
    <xf numFmtId="0" fontId="27" fillId="0" borderId="0" xfId="0" applyFont="1" applyAlignment="1" applyProtection="1">
      <alignment horizontal="left"/>
      <protection locked="0"/>
    </xf>
    <xf numFmtId="0" fontId="28" fillId="0" borderId="0" xfId="0" applyFont="1" applyFill="1" applyAlignment="1">
      <alignment horizontal="center" vertical="top"/>
    </xf>
    <xf numFmtId="0" fontId="29" fillId="0" borderId="0" xfId="0" applyNumberFormat="1" applyFont="1" applyFill="1" applyAlignment="1">
      <alignment horizontal="left" vertical="top"/>
    </xf>
    <xf numFmtId="0" fontId="18" fillId="0" borderId="0" xfId="0" applyFont="1" applyFill="1" applyAlignment="1">
      <alignment horizontal="center"/>
    </xf>
    <xf numFmtId="0" fontId="18" fillId="0" borderId="0" xfId="0" applyFont="1" applyFill="1"/>
    <xf numFmtId="0" fontId="0" fillId="0" borderId="0" xfId="0" applyFill="1"/>
    <xf numFmtId="0" fontId="30" fillId="0" borderId="0" xfId="0" applyFont="1" applyFill="1" applyAlignment="1">
      <alignment horizontal="center" vertical="top"/>
    </xf>
    <xf numFmtId="0" fontId="18" fillId="0" borderId="0" xfId="0" applyNumberFormat="1" applyFont="1" applyFill="1" applyAlignment="1">
      <alignment horizontal="left" wrapText="1"/>
    </xf>
    <xf numFmtId="0" fontId="31" fillId="0" borderId="0" xfId="0" applyNumberFormat="1" applyFont="1" applyFill="1" applyAlignment="1">
      <alignment horizontal="center"/>
    </xf>
    <xf numFmtId="1" fontId="31" fillId="0" borderId="0" xfId="0" applyNumberFormat="1" applyFont="1" applyFill="1" applyAlignment="1">
      <alignment horizontal="center"/>
    </xf>
    <xf numFmtId="0" fontId="31" fillId="0" borderId="3" xfId="0" applyFont="1" applyFill="1" applyBorder="1" applyAlignment="1">
      <alignment horizontal="center" vertical="top"/>
    </xf>
    <xf numFmtId="0" fontId="18" fillId="0" borderId="3" xfId="0" applyNumberFormat="1" applyFont="1" applyFill="1" applyBorder="1" applyAlignment="1">
      <alignment horizontal="center" wrapText="1"/>
    </xf>
    <xf numFmtId="0" fontId="31" fillId="0" borderId="3" xfId="0" applyNumberFormat="1" applyFont="1" applyFill="1" applyBorder="1" applyAlignment="1">
      <alignment horizontal="center"/>
    </xf>
    <xf numFmtId="2" fontId="31" fillId="0" borderId="3" xfId="0" applyNumberFormat="1" applyFont="1" applyFill="1" applyBorder="1" applyAlignment="1">
      <alignment horizontal="center"/>
    </xf>
    <xf numFmtId="0" fontId="30" fillId="0" borderId="4" xfId="0" applyFont="1" applyFill="1" applyBorder="1" applyAlignment="1">
      <alignment horizontal="center" vertical="top"/>
    </xf>
    <xf numFmtId="0" fontId="18" fillId="0" borderId="4" xfId="0" applyNumberFormat="1" applyFont="1" applyFill="1" applyBorder="1" applyAlignment="1">
      <alignment horizontal="left" wrapText="1"/>
    </xf>
    <xf numFmtId="0" fontId="31" fillId="0" borderId="4" xfId="0" applyNumberFormat="1" applyFont="1" applyFill="1" applyBorder="1" applyAlignment="1">
      <alignment horizontal="center"/>
    </xf>
    <xf numFmtId="2" fontId="31" fillId="0" borderId="4" xfId="0" applyNumberFormat="1" applyFont="1" applyFill="1" applyBorder="1" applyAlignment="1">
      <alignment horizontal="center"/>
    </xf>
    <xf numFmtId="2" fontId="31" fillId="0" borderId="0" xfId="0" applyNumberFormat="1" applyFont="1" applyFill="1" applyAlignment="1">
      <alignment horizontal="right"/>
    </xf>
    <xf numFmtId="0" fontId="32" fillId="0" borderId="0" xfId="0" applyFont="1" applyFill="1" applyAlignment="1">
      <alignment horizontal="center" vertical="top"/>
    </xf>
    <xf numFmtId="0" fontId="33" fillId="0" borderId="0" xfId="0" applyFont="1" applyFill="1" applyAlignment="1">
      <alignment horizontal="left" vertical="top" wrapText="1"/>
    </xf>
    <xf numFmtId="0" fontId="35" fillId="0" borderId="0" xfId="0" applyNumberFormat="1" applyFont="1" applyFill="1" applyAlignment="1">
      <alignment horizontal="center"/>
    </xf>
    <xf numFmtId="2" fontId="35" fillId="0" borderId="0" xfId="0" applyNumberFormat="1" applyFont="1" applyFill="1" applyAlignment="1">
      <alignment horizontal="right"/>
    </xf>
    <xf numFmtId="4" fontId="35" fillId="0" borderId="0" xfId="0" applyNumberFormat="1" applyFont="1" applyFill="1" applyAlignment="1">
      <alignment horizontal="right"/>
    </xf>
    <xf numFmtId="0" fontId="36" fillId="0" borderId="0" xfId="0" applyFont="1" applyFill="1" applyAlignment="1">
      <alignment vertical="center"/>
    </xf>
    <xf numFmtId="0" fontId="35" fillId="0" borderId="0" xfId="0" applyFont="1" applyFill="1" applyAlignment="1">
      <alignment horizontal="left" vertical="top" wrapText="1"/>
    </xf>
    <xf numFmtId="4" fontId="37" fillId="0" borderId="0" xfId="0" applyNumberFormat="1" applyFont="1" applyFill="1" applyAlignment="1">
      <alignment vertical="top" wrapText="1"/>
    </xf>
    <xf numFmtId="4" fontId="31" fillId="0" borderId="0" xfId="0" applyNumberFormat="1" applyFont="1" applyFill="1" applyAlignment="1">
      <alignment horizontal="right"/>
    </xf>
    <xf numFmtId="0" fontId="18" fillId="0" borderId="0" xfId="2" applyFont="1" applyFill="1" applyAlignment="1">
      <alignment horizontal="left" vertical="top" wrapText="1"/>
    </xf>
    <xf numFmtId="171" fontId="18" fillId="0" borderId="0" xfId="3" applyNumberFormat="1" applyFont="1" applyFill="1" applyAlignment="1">
      <alignment horizontal="right" wrapText="1"/>
    </xf>
    <xf numFmtId="170" fontId="18" fillId="0" borderId="0" xfId="3" applyFont="1" applyFill="1" applyAlignment="1">
      <alignment horizontal="right" wrapText="1"/>
    </xf>
    <xf numFmtId="4" fontId="0" fillId="0" borderId="0" xfId="0" applyNumberFormat="1" applyFill="1"/>
    <xf numFmtId="0" fontId="40" fillId="0" borderId="0" xfId="0" applyNumberFormat="1" applyFont="1" applyFill="1" applyAlignment="1">
      <alignment horizontal="left" vertical="top"/>
    </xf>
    <xf numFmtId="0" fontId="31" fillId="0" borderId="0" xfId="0" applyFont="1" applyFill="1" applyAlignment="1">
      <alignment horizontal="center"/>
    </xf>
    <xf numFmtId="171" fontId="31" fillId="0" borderId="0" xfId="3" applyNumberFormat="1" applyFont="1" applyFill="1" applyAlignment="1">
      <alignment horizontal="right"/>
    </xf>
    <xf numFmtId="171" fontId="31" fillId="0" borderId="0" xfId="3" applyNumberFormat="1" applyFont="1" applyFill="1" applyAlignment="1">
      <alignment horizontal="center"/>
    </xf>
    <xf numFmtId="171" fontId="31" fillId="0" borderId="0" xfId="3" applyNumberFormat="1" applyFont="1" applyFill="1" applyBorder="1" applyAlignment="1">
      <alignment horizontal="right"/>
    </xf>
    <xf numFmtId="0" fontId="18" fillId="0" borderId="0" xfId="0" applyNumberFormat="1" applyFont="1" applyFill="1" applyAlignment="1">
      <alignment horizontal="left" vertical="top" wrapText="1"/>
    </xf>
    <xf numFmtId="0" fontId="31" fillId="0" borderId="0" xfId="4" applyFont="1" applyFill="1" applyAlignment="1">
      <alignment vertical="top" wrapText="1"/>
    </xf>
    <xf numFmtId="2" fontId="0" fillId="0" borderId="0" xfId="0" applyNumberFormat="1" applyFill="1"/>
    <xf numFmtId="0" fontId="18" fillId="0" borderId="0" xfId="5" applyFont="1" applyFill="1" applyAlignment="1">
      <alignment horizontal="justify" wrapText="1"/>
    </xf>
    <xf numFmtId="0" fontId="43" fillId="0" borderId="0" xfId="0" applyFont="1" applyFill="1" applyAlignment="1">
      <alignment horizontal="center" vertical="top"/>
    </xf>
    <xf numFmtId="0" fontId="44" fillId="0" borderId="0" xfId="4" applyFont="1" applyFill="1" applyAlignment="1">
      <alignment vertical="top" wrapText="1"/>
    </xf>
    <xf numFmtId="0" fontId="44" fillId="0" borderId="0" xfId="0" applyNumberFormat="1" applyFont="1" applyFill="1" applyAlignment="1">
      <alignment horizontal="center"/>
    </xf>
    <xf numFmtId="2" fontId="44" fillId="0" borderId="0" xfId="0" applyNumberFormat="1" applyFont="1" applyFill="1" applyAlignment="1">
      <alignment horizontal="right"/>
    </xf>
    <xf numFmtId="4" fontId="44" fillId="0" borderId="0" xfId="0" applyNumberFormat="1" applyFont="1" applyFill="1" applyAlignment="1">
      <alignment horizontal="right"/>
    </xf>
    <xf numFmtId="0" fontId="44" fillId="0" borderId="0" xfId="4" applyFont="1" applyFill="1" applyAlignment="1">
      <alignment horizontal="left" vertical="top" wrapText="1"/>
    </xf>
    <xf numFmtId="0" fontId="44" fillId="0" borderId="0" xfId="0" applyFont="1" applyFill="1" applyAlignment="1">
      <alignment vertical="top" wrapText="1"/>
    </xf>
    <xf numFmtId="0" fontId="44" fillId="0" borderId="0" xfId="2" applyFont="1" applyFill="1" applyAlignment="1">
      <alignment wrapText="1"/>
    </xf>
    <xf numFmtId="4" fontId="44" fillId="0" borderId="0" xfId="0" applyNumberFormat="1" applyFont="1" applyFill="1" applyAlignment="1">
      <alignment vertical="top" wrapText="1"/>
    </xf>
    <xf numFmtId="0" fontId="44" fillId="0" borderId="0" xfId="0" applyFont="1" applyFill="1" applyAlignment="1">
      <alignment horizontal="center"/>
    </xf>
    <xf numFmtId="4" fontId="44" fillId="0" borderId="0" xfId="0" applyNumberFormat="1" applyFont="1" applyFill="1" applyBorder="1" applyAlignment="1">
      <alignment vertical="top" wrapText="1"/>
    </xf>
    <xf numFmtId="0" fontId="43" fillId="0" borderId="0" xfId="0" applyFont="1" applyAlignment="1">
      <alignment horizontal="justify" vertical="top"/>
    </xf>
    <xf numFmtId="0" fontId="44" fillId="0" borderId="0" xfId="0" applyFont="1" applyFill="1" applyAlignment="1">
      <alignment horizontal="left" vertical="top" wrapText="1"/>
    </xf>
    <xf numFmtId="4" fontId="44" fillId="0" borderId="0" xfId="4" applyNumberFormat="1" applyFont="1" applyFill="1" applyAlignment="1">
      <alignment vertical="top" wrapText="1"/>
    </xf>
    <xf numFmtId="0" fontId="18" fillId="0" borderId="0" xfId="6" applyFont="1" applyFill="1" applyAlignment="1">
      <alignment vertical="top" wrapText="1"/>
    </xf>
    <xf numFmtId="1" fontId="18" fillId="0" borderId="0" xfId="0" applyNumberFormat="1" applyFont="1" applyFill="1"/>
    <xf numFmtId="1" fontId="0" fillId="0" borderId="0" xfId="0" applyNumberFormat="1" applyFill="1"/>
    <xf numFmtId="0" fontId="29" fillId="0" borderId="0" xfId="0" applyNumberFormat="1" applyFont="1" applyAlignment="1">
      <alignment horizontal="left" vertical="top"/>
    </xf>
    <xf numFmtId="0" fontId="29" fillId="0" borderId="0" xfId="0" applyFont="1" applyAlignment="1">
      <alignment vertical="center"/>
    </xf>
    <xf numFmtId="0" fontId="31" fillId="0" borderId="3" xfId="0" applyFont="1" applyBorder="1" applyAlignment="1">
      <alignment horizontal="center" vertical="top"/>
    </xf>
    <xf numFmtId="0" fontId="18" fillId="0" borderId="3" xfId="0" applyNumberFormat="1" applyFont="1" applyBorder="1" applyAlignment="1">
      <alignment horizontal="left" wrapText="1"/>
    </xf>
    <xf numFmtId="0" fontId="31" fillId="0" borderId="3" xfId="0" applyNumberFormat="1" applyFont="1" applyBorder="1" applyAlignment="1">
      <alignment horizontal="center"/>
    </xf>
    <xf numFmtId="2" fontId="31" fillId="0" borderId="3" xfId="0" applyNumberFormat="1" applyFont="1" applyBorder="1" applyAlignment="1">
      <alignment horizontal="center"/>
    </xf>
    <xf numFmtId="0" fontId="18" fillId="0" borderId="3" xfId="0" applyFont="1" applyBorder="1" applyAlignment="1">
      <alignment horizontal="left"/>
    </xf>
    <xf numFmtId="1" fontId="31" fillId="0" borderId="3" xfId="0" applyNumberFormat="1" applyFont="1" applyBorder="1" applyAlignment="1"/>
    <xf numFmtId="4" fontId="31" fillId="0" borderId="3" xfId="0" applyNumberFormat="1" applyFont="1" applyBorder="1" applyAlignment="1"/>
    <xf numFmtId="2" fontId="31" fillId="0" borderId="3" xfId="0" applyNumberFormat="1" applyFont="1" applyFill="1" applyBorder="1" applyAlignment="1"/>
    <xf numFmtId="0" fontId="18" fillId="0" borderId="3" xfId="0" applyFont="1" applyFill="1" applyBorder="1" applyAlignment="1">
      <alignment horizontal="center"/>
    </xf>
    <xf numFmtId="1" fontId="18" fillId="0" borderId="3" xfId="0" applyNumberFormat="1" applyFont="1" applyFill="1" applyBorder="1" applyAlignment="1"/>
    <xf numFmtId="4" fontId="18" fillId="0" borderId="3" xfId="0" applyNumberFormat="1" applyFont="1" applyFill="1" applyBorder="1" applyAlignment="1"/>
    <xf numFmtId="0" fontId="0" fillId="0" borderId="3" xfId="0" applyFill="1" applyBorder="1" applyAlignment="1"/>
    <xf numFmtId="0" fontId="29" fillId="0" borderId="0" xfId="0" applyFont="1" applyAlignment="1">
      <alignment vertical="top"/>
    </xf>
    <xf numFmtId="0" fontId="18" fillId="0" borderId="3" xfId="0" applyFont="1" applyBorder="1" applyAlignment="1">
      <alignment horizontal="center"/>
    </xf>
    <xf numFmtId="1" fontId="18" fillId="0" borderId="3" xfId="0" applyNumberFormat="1" applyFont="1" applyBorder="1" applyAlignment="1">
      <alignment horizontal="right"/>
    </xf>
    <xf numFmtId="4" fontId="18" fillId="0" borderId="3" xfId="0" applyNumberFormat="1" applyFont="1" applyBorder="1" applyAlignment="1">
      <alignment horizontal="right"/>
    </xf>
    <xf numFmtId="4" fontId="0" fillId="0" borderId="3" xfId="0" applyNumberFormat="1" applyFill="1" applyBorder="1" applyAlignment="1">
      <alignment horizontal="right"/>
    </xf>
    <xf numFmtId="0" fontId="18" fillId="0" borderId="0" xfId="0" applyFont="1" applyBorder="1" applyAlignment="1">
      <alignment horizontal="center"/>
    </xf>
    <xf numFmtId="0" fontId="18" fillId="0" borderId="0" xfId="0" applyFont="1" applyBorder="1" applyAlignment="1">
      <alignment horizontal="left"/>
    </xf>
    <xf numFmtId="0" fontId="0" fillId="0" borderId="0" xfId="0" applyFill="1" applyBorder="1"/>
    <xf numFmtId="4" fontId="0" fillId="0" borderId="3" xfId="0" applyNumberFormat="1" applyFill="1" applyBorder="1" applyAlignment="1">
      <alignment horizontal="center"/>
    </xf>
    <xf numFmtId="0" fontId="31" fillId="0" borderId="3" xfId="4" applyFont="1" applyFill="1" applyBorder="1" applyAlignment="1">
      <alignment vertical="top" wrapText="1"/>
    </xf>
    <xf numFmtId="0" fontId="31" fillId="0" borderId="0" xfId="4" applyFont="1" applyFill="1" applyBorder="1" applyAlignment="1">
      <alignment vertical="top" wrapText="1"/>
    </xf>
    <xf numFmtId="1" fontId="18" fillId="0" borderId="0" xfId="0" applyNumberFormat="1" applyFont="1" applyBorder="1" applyAlignment="1">
      <alignment horizontal="right"/>
    </xf>
    <xf numFmtId="4" fontId="18" fillId="0" borderId="0" xfId="0" applyNumberFormat="1" applyFont="1" applyBorder="1" applyAlignment="1">
      <alignment horizontal="right"/>
    </xf>
    <xf numFmtId="4" fontId="0" fillId="0" borderId="0" xfId="0" applyNumberFormat="1" applyFill="1" applyBorder="1" applyAlignment="1">
      <alignment horizontal="right"/>
    </xf>
    <xf numFmtId="1" fontId="31" fillId="0" borderId="0" xfId="0" applyNumberFormat="1" applyFont="1" applyFill="1" applyAlignment="1">
      <alignment horizontal="right"/>
    </xf>
    <xf numFmtId="0" fontId="29" fillId="0" borderId="0" xfId="0" applyFont="1"/>
    <xf numFmtId="0" fontId="18" fillId="0" borderId="3" xfId="0" applyFont="1" applyBorder="1" applyAlignment="1">
      <alignment horizontal="right"/>
    </xf>
    <xf numFmtId="0" fontId="31" fillId="0" borderId="0" xfId="4" applyFont="1" applyAlignment="1">
      <alignment vertical="top" wrapText="1"/>
    </xf>
    <xf numFmtId="0" fontId="18" fillId="0" borderId="0" xfId="0" applyFont="1" applyBorder="1" applyAlignment="1">
      <alignment horizontal="right"/>
    </xf>
    <xf numFmtId="0" fontId="31" fillId="0" borderId="3" xfId="4" applyFont="1" applyBorder="1" applyAlignment="1">
      <alignment vertical="top" wrapText="1"/>
    </xf>
    <xf numFmtId="0" fontId="31" fillId="0" borderId="0" xfId="4" applyFont="1" applyBorder="1" applyAlignment="1">
      <alignment vertical="top" wrapText="1"/>
    </xf>
    <xf numFmtId="0" fontId="18" fillId="0" borderId="0" xfId="0" applyFont="1" applyAlignment="1">
      <alignment horizontal="center"/>
    </xf>
    <xf numFmtId="0" fontId="40" fillId="0" borderId="0" xfId="0" applyFont="1" applyAlignment="1">
      <alignment horizontal="left" vertical="top"/>
    </xf>
    <xf numFmtId="0" fontId="18" fillId="0" borderId="0" xfId="0" applyFont="1" applyAlignment="1">
      <alignment horizontal="left"/>
    </xf>
    <xf numFmtId="0" fontId="18" fillId="0" borderId="3" xfId="0" applyFont="1" applyBorder="1" applyAlignment="1">
      <alignment horizontal="left" wrapText="1"/>
    </xf>
    <xf numFmtId="0" fontId="31" fillId="0" borderId="3" xfId="0" applyFont="1" applyBorder="1" applyAlignment="1">
      <alignment horizontal="center"/>
    </xf>
    <xf numFmtId="0" fontId="31" fillId="0" borderId="0" xfId="0" applyFont="1" applyBorder="1" applyAlignment="1">
      <alignment horizontal="center" vertical="top"/>
    </xf>
    <xf numFmtId="0" fontId="31" fillId="0" borderId="0" xfId="0" applyNumberFormat="1" applyFont="1" applyBorder="1" applyAlignment="1">
      <alignment horizontal="center"/>
    </xf>
    <xf numFmtId="2" fontId="31" fillId="0" borderId="0" xfId="0" applyNumberFormat="1" applyFont="1" applyBorder="1" applyAlignment="1">
      <alignment horizontal="center"/>
    </xf>
    <xf numFmtId="2" fontId="31" fillId="0" borderId="0" xfId="0" applyNumberFormat="1" applyFont="1" applyFill="1" applyBorder="1" applyAlignment="1">
      <alignment horizontal="center"/>
    </xf>
    <xf numFmtId="0" fontId="18" fillId="0" borderId="3" xfId="0" applyNumberFormat="1" applyFont="1" applyFill="1" applyBorder="1" applyAlignment="1">
      <alignment horizontal="left" vertical="top"/>
    </xf>
    <xf numFmtId="0" fontId="29" fillId="0" borderId="0" xfId="0" applyFont="1" applyAlignment="1">
      <alignment horizontal="left" vertical="top" wrapText="1"/>
    </xf>
    <xf numFmtId="0" fontId="18" fillId="0" borderId="0" xfId="0" applyNumberFormat="1" applyFont="1" applyBorder="1" applyAlignment="1">
      <alignment horizontal="left" wrapText="1"/>
    </xf>
    <xf numFmtId="0" fontId="18" fillId="0" borderId="6" xfId="0" applyFont="1" applyBorder="1" applyAlignment="1">
      <alignment horizontal="left"/>
    </xf>
    <xf numFmtId="4" fontId="18" fillId="0" borderId="2" xfId="0" applyNumberFormat="1" applyFont="1" applyBorder="1" applyAlignment="1">
      <alignment horizontal="right"/>
    </xf>
    <xf numFmtId="0" fontId="4" fillId="0" borderId="0" xfId="0" applyNumberFormat="1" applyFont="1"/>
    <xf numFmtId="0" fontId="46" fillId="0" borderId="0" xfId="0" applyFont="1"/>
    <xf numFmtId="0" fontId="18" fillId="0" borderId="0" xfId="0" applyFont="1"/>
    <xf numFmtId="0" fontId="7" fillId="0" borderId="0" xfId="0" applyFont="1" applyAlignment="1">
      <alignment horizontal="justify" vertical="top"/>
    </xf>
    <xf numFmtId="0" fontId="7" fillId="0" borderId="0" xfId="0" applyFont="1" applyAlignment="1">
      <alignment vertical="top"/>
    </xf>
    <xf numFmtId="0" fontId="8" fillId="0" borderId="0" xfId="0" applyFont="1" applyAlignment="1">
      <alignment horizontal="justify" vertical="top"/>
    </xf>
    <xf numFmtId="0" fontId="7" fillId="0" borderId="0" xfId="0" applyFont="1" applyAlignment="1">
      <alignment horizontal="left" vertical="top"/>
    </xf>
    <xf numFmtId="0" fontId="0" fillId="0" borderId="0" xfId="0" applyAlignment="1">
      <alignment vertical="top"/>
    </xf>
    <xf numFmtId="0" fontId="12" fillId="0" borderId="0" xfId="0" applyFont="1" applyAlignment="1" applyProtection="1">
      <alignment horizontal="left" vertical="center"/>
      <protection locked="0"/>
    </xf>
    <xf numFmtId="0" fontId="4" fillId="0" borderId="0" xfId="0" applyFont="1" applyAlignment="1">
      <alignment vertical="center"/>
    </xf>
    <xf numFmtId="0" fontId="2" fillId="0" borderId="0" xfId="0" applyFont="1" applyAlignment="1" applyProtection="1">
      <alignment horizontal="left" vertical="center"/>
      <protection locked="0"/>
    </xf>
    <xf numFmtId="4" fontId="4" fillId="0" borderId="0" xfId="0" applyNumberFormat="1" applyFont="1" applyAlignment="1">
      <alignment vertical="center"/>
    </xf>
    <xf numFmtId="0" fontId="0" fillId="0" borderId="0" xfId="0" applyAlignment="1">
      <alignment vertical="center"/>
    </xf>
    <xf numFmtId="0" fontId="49" fillId="0" borderId="0" xfId="0" applyFont="1" applyAlignment="1" applyProtection="1">
      <alignment horizontal="left" vertical="center"/>
      <protection locked="0"/>
    </xf>
    <xf numFmtId="0" fontId="14" fillId="0" borderId="0" xfId="0" applyNumberFormat="1" applyFont="1" applyAlignment="1" applyProtection="1">
      <alignment horizontal="left" vertical="center"/>
      <protection locked="0"/>
    </xf>
    <xf numFmtId="0" fontId="14" fillId="0" borderId="0" xfId="0" applyFont="1" applyAlignment="1" applyProtection="1">
      <alignment horizontal="left" vertical="center"/>
      <protection locked="0"/>
    </xf>
    <xf numFmtId="168" fontId="15" fillId="0" borderId="0" xfId="0" applyNumberFormat="1" applyFont="1" applyAlignment="1" applyProtection="1">
      <alignment horizontal="left" vertical="center"/>
      <protection locked="0"/>
    </xf>
    <xf numFmtId="0" fontId="18" fillId="0" borderId="0" xfId="0" applyFont="1" applyFill="1" applyAlignment="1">
      <alignment vertical="center"/>
    </xf>
    <xf numFmtId="168" fontId="14" fillId="0" borderId="0" xfId="0" applyNumberFormat="1" applyFont="1" applyAlignment="1" applyProtection="1">
      <alignment horizontal="left" vertical="center"/>
      <protection locked="0"/>
    </xf>
    <xf numFmtId="0" fontId="9" fillId="0" borderId="0" xfId="0" applyFont="1" applyAlignment="1">
      <alignment vertical="center"/>
    </xf>
    <xf numFmtId="0" fontId="50" fillId="0" borderId="0" xfId="0" applyFont="1" applyFill="1" applyAlignment="1">
      <alignment vertical="center"/>
    </xf>
    <xf numFmtId="0" fontId="18" fillId="0" borderId="0" xfId="0" applyFont="1" applyFill="1" applyAlignment="1">
      <alignment horizontal="center" vertical="center"/>
    </xf>
    <xf numFmtId="0" fontId="31" fillId="0" borderId="0" xfId="0" applyNumberFormat="1" applyFont="1" applyFill="1" applyAlignment="1">
      <alignment horizontal="center" vertical="center"/>
    </xf>
    <xf numFmtId="0" fontId="44" fillId="0" borderId="0" xfId="0" applyNumberFormat="1" applyFont="1" applyFill="1" applyAlignment="1">
      <alignment horizontal="center" vertical="center"/>
    </xf>
    <xf numFmtId="0" fontId="35" fillId="0" borderId="0" xfId="0" applyNumberFormat="1" applyFont="1" applyFill="1" applyAlignment="1">
      <alignment horizontal="center" vertical="center"/>
    </xf>
    <xf numFmtId="0" fontId="6" fillId="0" borderId="0" xfId="0" applyNumberFormat="1" applyFont="1" applyAlignment="1" applyProtection="1">
      <alignment horizontal="center" vertical="center"/>
      <protection locked="0"/>
    </xf>
    <xf numFmtId="0" fontId="18" fillId="0" borderId="0" xfId="0" applyFont="1" applyBorder="1" applyAlignment="1">
      <alignment horizontal="center" vertical="center"/>
    </xf>
    <xf numFmtId="0" fontId="4" fillId="0" borderId="0" xfId="0" applyFont="1" applyAlignment="1">
      <alignment horizontal="center" vertical="center"/>
    </xf>
    <xf numFmtId="0" fontId="0" fillId="0" borderId="0" xfId="0" applyAlignment="1">
      <alignment horizontal="center" vertical="center"/>
    </xf>
    <xf numFmtId="0" fontId="6" fillId="0" borderId="0" xfId="0" applyNumberFormat="1" applyFont="1" applyAlignment="1" applyProtection="1">
      <alignment horizontal="left" vertical="center"/>
      <protection locked="0"/>
    </xf>
    <xf numFmtId="0" fontId="10" fillId="0" borderId="0" xfId="0" applyFont="1" applyAlignment="1">
      <alignment vertical="center"/>
    </xf>
    <xf numFmtId="0" fontId="51" fillId="0" borderId="0" xfId="0" applyFont="1" applyAlignment="1" applyProtection="1">
      <alignment horizontal="left" vertical="center"/>
      <protection locked="0"/>
    </xf>
    <xf numFmtId="0" fontId="52" fillId="0" borderId="5" xfId="0" applyFont="1" applyFill="1" applyBorder="1" applyAlignment="1">
      <alignment horizontal="center" vertical="top"/>
    </xf>
    <xf numFmtId="0" fontId="52" fillId="0" borderId="5" xfId="0" applyNumberFormat="1" applyFont="1" applyFill="1" applyBorder="1" applyAlignment="1">
      <alignment horizontal="left" vertical="top"/>
    </xf>
    <xf numFmtId="0" fontId="52" fillId="0" borderId="5" xfId="0" applyFont="1" applyFill="1" applyBorder="1" applyAlignment="1">
      <alignment horizontal="center"/>
    </xf>
    <xf numFmtId="171" fontId="52" fillId="0" borderId="5" xfId="3" applyNumberFormat="1" applyFont="1" applyFill="1" applyBorder="1" applyAlignment="1">
      <alignment horizontal="right"/>
    </xf>
    <xf numFmtId="171" fontId="52" fillId="0" borderId="5" xfId="3" applyNumberFormat="1" applyFont="1" applyFill="1" applyBorder="1" applyAlignment="1">
      <alignment horizontal="center"/>
    </xf>
    <xf numFmtId="0" fontId="52" fillId="0" borderId="7" xfId="0" applyFont="1" applyFill="1" applyBorder="1" applyAlignment="1">
      <alignment horizontal="center" vertical="top"/>
    </xf>
    <xf numFmtId="0" fontId="53" fillId="0" borderId="7" xfId="0" applyNumberFormat="1" applyFont="1" applyFill="1" applyBorder="1" applyAlignment="1">
      <alignment horizontal="left" vertical="top"/>
    </xf>
    <xf numFmtId="0" fontId="54" fillId="0" borderId="7" xfId="0" applyFont="1" applyFill="1" applyBorder="1" applyAlignment="1">
      <alignment horizontal="center"/>
    </xf>
    <xf numFmtId="171" fontId="54" fillId="0" borderId="7" xfId="3" applyNumberFormat="1" applyFont="1" applyFill="1" applyBorder="1" applyAlignment="1">
      <alignment horizontal="right"/>
    </xf>
    <xf numFmtId="171" fontId="54" fillId="0" borderId="7" xfId="3" applyNumberFormat="1" applyFont="1" applyFill="1" applyBorder="1" applyAlignment="1">
      <alignment horizontal="center"/>
    </xf>
    <xf numFmtId="0" fontId="30" fillId="0" borderId="1" xfId="0" applyFont="1" applyFill="1" applyBorder="1" applyAlignment="1">
      <alignment horizontal="center" vertical="top"/>
    </xf>
    <xf numFmtId="0" fontId="18" fillId="0" borderId="1" xfId="5" applyFont="1" applyFill="1" applyBorder="1" applyAlignment="1">
      <alignment horizontal="justify" wrapText="1"/>
    </xf>
    <xf numFmtId="0" fontId="31" fillId="0" borderId="1" xfId="0" applyNumberFormat="1" applyFont="1" applyFill="1" applyBorder="1" applyAlignment="1">
      <alignment horizontal="center"/>
    </xf>
    <xf numFmtId="2" fontId="31" fillId="0" borderId="1" xfId="0" applyNumberFormat="1" applyFont="1" applyFill="1" applyBorder="1" applyAlignment="1">
      <alignment horizontal="right"/>
    </xf>
    <xf numFmtId="4" fontId="31" fillId="0" borderId="1" xfId="0" applyNumberFormat="1" applyFont="1" applyFill="1" applyBorder="1" applyAlignment="1">
      <alignment horizontal="right"/>
    </xf>
    <xf numFmtId="0" fontId="52" fillId="0" borderId="1" xfId="0" applyFont="1" applyFill="1" applyBorder="1" applyAlignment="1">
      <alignment horizontal="center" vertical="top"/>
    </xf>
    <xf numFmtId="0" fontId="52" fillId="0" borderId="1" xfId="0" applyNumberFormat="1" applyFont="1" applyFill="1" applyBorder="1" applyAlignment="1">
      <alignment horizontal="left" vertical="top"/>
    </xf>
    <xf numFmtId="0" fontId="52" fillId="0" borderId="1" xfId="0" applyFont="1" applyFill="1" applyBorder="1" applyAlignment="1">
      <alignment horizontal="center"/>
    </xf>
    <xf numFmtId="171" fontId="52" fillId="0" borderId="1" xfId="3" applyNumberFormat="1" applyFont="1" applyFill="1" applyBorder="1" applyAlignment="1">
      <alignment horizontal="right"/>
    </xf>
    <xf numFmtId="171" fontId="52" fillId="0" borderId="1" xfId="3" applyNumberFormat="1" applyFont="1" applyFill="1" applyBorder="1" applyAlignment="1">
      <alignment horizontal="center"/>
    </xf>
    <xf numFmtId="0" fontId="52" fillId="0" borderId="0" xfId="0" applyFont="1" applyFill="1" applyAlignment="1">
      <alignment horizontal="center" vertical="top"/>
    </xf>
    <xf numFmtId="0" fontId="52" fillId="0" borderId="0" xfId="0" applyNumberFormat="1" applyFont="1" applyFill="1" applyAlignment="1">
      <alignment horizontal="left" vertical="top"/>
    </xf>
    <xf numFmtId="0" fontId="55" fillId="0" borderId="0" xfId="0" applyNumberFormat="1" applyFont="1" applyFill="1" applyAlignment="1">
      <alignment horizontal="left" vertical="top" wrapText="1"/>
    </xf>
    <xf numFmtId="0" fontId="56" fillId="0" borderId="0" xfId="0" applyFont="1" applyFill="1"/>
    <xf numFmtId="0" fontId="52" fillId="0" borderId="0" xfId="0" applyNumberFormat="1" applyFont="1" applyAlignment="1">
      <alignment horizontal="left" vertical="top"/>
    </xf>
    <xf numFmtId="0" fontId="55" fillId="0" borderId="0" xfId="0" applyFont="1" applyFill="1" applyAlignment="1">
      <alignment horizontal="center"/>
    </xf>
    <xf numFmtId="1" fontId="55" fillId="0" borderId="0" xfId="3" applyNumberFormat="1" applyFont="1" applyFill="1" applyAlignment="1">
      <alignment horizontal="right"/>
    </xf>
    <xf numFmtId="0" fontId="55" fillId="0" borderId="0" xfId="0" applyFont="1" applyFill="1"/>
    <xf numFmtId="0" fontId="52" fillId="0" borderId="0" xfId="0" applyFont="1"/>
    <xf numFmtId="0" fontId="57" fillId="0" borderId="0" xfId="0" applyFont="1" applyAlignment="1" applyProtection="1">
      <alignment horizontal="left" vertical="center"/>
      <protection locked="0"/>
    </xf>
    <xf numFmtId="2" fontId="58" fillId="0" borderId="0" xfId="0" applyNumberFormat="1" applyFont="1" applyBorder="1" applyAlignment="1" applyProtection="1">
      <alignment horizontal="right" vertical="top" wrapText="1"/>
      <protection locked="0"/>
    </xf>
    <xf numFmtId="0" fontId="4" fillId="0" borderId="1" xfId="0" applyFont="1" applyBorder="1"/>
    <xf numFmtId="0" fontId="27" fillId="0" borderId="1" xfId="0" applyFont="1" applyBorder="1" applyAlignment="1" applyProtection="1">
      <alignment horizontal="left"/>
      <protection locked="0"/>
    </xf>
    <xf numFmtId="167" fontId="22" fillId="0" borderId="1" xfId="0" applyNumberFormat="1" applyFont="1" applyBorder="1"/>
    <xf numFmtId="0" fontId="7" fillId="0" borderId="0" xfId="0" applyFont="1" applyAlignment="1">
      <alignment horizontal="left" vertical="top" wrapText="1"/>
    </xf>
    <xf numFmtId="0" fontId="14" fillId="0" borderId="0" xfId="0" applyFont="1" applyAlignment="1">
      <alignment horizontal="left" vertical="top"/>
    </xf>
    <xf numFmtId="0" fontId="48" fillId="0" borderId="0" xfId="0" applyFont="1" applyAlignment="1">
      <alignment horizontal="left" vertical="top" wrapText="1" shrinkToFit="1"/>
    </xf>
    <xf numFmtId="0" fontId="48" fillId="0" borderId="0" xfId="0" applyFont="1" applyAlignment="1">
      <alignment horizontal="left" wrapText="1" shrinkToFit="1"/>
    </xf>
    <xf numFmtId="0" fontId="47" fillId="0" borderId="0" xfId="0" applyFont="1" applyAlignment="1">
      <alignment horizontal="left"/>
    </xf>
    <xf numFmtId="0" fontId="6" fillId="0" borderId="0" xfId="0" applyFont="1" applyAlignment="1" applyProtection="1">
      <alignment horizontal="left" wrapText="1"/>
      <protection locked="0"/>
    </xf>
    <xf numFmtId="0" fontId="23" fillId="0" borderId="1" xfId="0" applyFont="1" applyBorder="1" applyAlignment="1" applyProtection="1">
      <alignment horizontal="left" vertical="top" wrapText="1"/>
      <protection locked="0"/>
    </xf>
    <xf numFmtId="0" fontId="23" fillId="0" borderId="1" xfId="0" applyFont="1" applyFill="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18" fillId="0" borderId="0" xfId="0" applyFont="1" applyBorder="1" applyAlignment="1">
      <alignment horizontal="left" vertical="top" wrapText="1"/>
    </xf>
    <xf numFmtId="0" fontId="40" fillId="0" borderId="0" xfId="0" applyFont="1" applyBorder="1" applyAlignment="1">
      <alignment horizontal="left" vertical="top" wrapText="1"/>
    </xf>
    <xf numFmtId="0" fontId="18" fillId="0" borderId="0" xfId="0" applyFont="1" applyAlignment="1">
      <alignment horizontal="left" vertical="top" wrapText="1"/>
    </xf>
    <xf numFmtId="0" fontId="29" fillId="0" borderId="0" xfId="0" applyFont="1" applyAlignment="1">
      <alignment horizontal="left" vertical="top" wrapText="1"/>
    </xf>
  </cellXfs>
  <cellStyles count="7">
    <cellStyle name="Navadno 2 3 5" xfId="5"/>
    <cellStyle name="Navadno 24" xfId="4"/>
    <cellStyle name="Navadno 3" xfId="1"/>
    <cellStyle name="Navadno_I faza" xfId="2"/>
    <cellStyle name="Normal" xfId="0" builtinId="0"/>
    <cellStyle name="popis" xfId="6"/>
    <cellStyle name="Vejica_I faza"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6</xdr:col>
      <xdr:colOff>0</xdr:colOff>
      <xdr:row>0</xdr:row>
      <xdr:rowOff>0</xdr:rowOff>
    </xdr:from>
    <xdr:to>
      <xdr:col>6</xdr:col>
      <xdr:colOff>1581150</xdr:colOff>
      <xdr:row>5</xdr:row>
      <xdr:rowOff>0</xdr:rowOff>
    </xdr:to>
    <xdr:pic>
      <xdr:nvPicPr>
        <xdr:cNvPr id="2091" name="Slika 1" descr="logo_biroobala.jpg"/>
        <xdr:cNvPicPr>
          <a:picLocks noChangeAspect="1"/>
        </xdr:cNvPicPr>
      </xdr:nvPicPr>
      <xdr:blipFill>
        <a:blip xmlns:r="http://schemas.openxmlformats.org/officeDocument/2006/relationships" r:embed="rId1" cstate="print"/>
        <a:srcRect/>
        <a:stretch>
          <a:fillRect/>
        </a:stretch>
      </xdr:blipFill>
      <xdr:spPr bwMode="auto">
        <a:xfrm>
          <a:off x="3914775" y="0"/>
          <a:ext cx="1581150" cy="809625"/>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B8:G43"/>
  <sheetViews>
    <sheetView view="pageLayout" topLeftCell="A5" zoomScaleNormal="100" workbookViewId="0">
      <selection activeCell="B40" sqref="B40"/>
    </sheetView>
  </sheetViews>
  <sheetFormatPr defaultRowHeight="12.75"/>
  <cols>
    <col min="1" max="2" width="9.140625" style="4"/>
    <col min="3" max="3" width="11.7109375" style="4" customWidth="1"/>
    <col min="4" max="5" width="9.140625" style="4"/>
    <col min="6" max="6" width="10.42578125" style="4" customWidth="1"/>
    <col min="7" max="7" width="23.85546875" style="4" customWidth="1"/>
    <col min="8" max="16384" width="9.140625" style="4"/>
  </cols>
  <sheetData>
    <row r="8" spans="2:4">
      <c r="C8" s="217"/>
    </row>
    <row r="10" spans="2:4" ht="20.25">
      <c r="B10" s="6" t="s">
        <v>0</v>
      </c>
    </row>
    <row r="11" spans="2:4" ht="23.25">
      <c r="B11" s="5"/>
    </row>
    <row r="12" spans="2:4" ht="23.25">
      <c r="B12" s="5"/>
    </row>
    <row r="13" spans="2:4" ht="15.75">
      <c r="D13" s="30" t="s">
        <v>114</v>
      </c>
    </row>
    <row r="14" spans="2:4" ht="20.25">
      <c r="B14" s="6" t="s">
        <v>113</v>
      </c>
      <c r="D14" s="6" t="s">
        <v>115</v>
      </c>
    </row>
    <row r="15" spans="2:4" ht="20.25">
      <c r="B15" s="6"/>
      <c r="D15" s="65" t="s">
        <v>210</v>
      </c>
    </row>
    <row r="27" ht="21" customHeight="1"/>
    <row r="34" spans="2:7" ht="15.75">
      <c r="D34" s="8"/>
      <c r="G34" s="9"/>
    </row>
    <row r="35" spans="2:7" ht="15.75">
      <c r="G35" s="10"/>
    </row>
    <row r="36" spans="2:7" ht="15.75">
      <c r="D36" s="8"/>
      <c r="G36" s="9"/>
    </row>
    <row r="37" spans="2:7" ht="15.75">
      <c r="G37" s="10"/>
    </row>
    <row r="38" spans="2:7" ht="15.75">
      <c r="D38" s="8"/>
      <c r="G38" s="9"/>
    </row>
    <row r="39" spans="2:7" ht="15.75">
      <c r="B39" s="4" t="s">
        <v>413</v>
      </c>
      <c r="G39" s="10"/>
    </row>
    <row r="40" spans="2:7" ht="15.75">
      <c r="D40" s="8"/>
      <c r="G40" s="9"/>
    </row>
    <row r="42" spans="2:7" ht="15.75">
      <c r="D42" s="8"/>
      <c r="G42" s="9"/>
    </row>
    <row r="43" spans="2:7" ht="15.75">
      <c r="D43" s="8"/>
      <c r="G43" s="9"/>
    </row>
  </sheetData>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I29"/>
  <sheetViews>
    <sheetView view="pageLayout" zoomScaleNormal="100" workbookViewId="0">
      <selection activeCell="B40" sqref="B40"/>
    </sheetView>
  </sheetViews>
  <sheetFormatPr defaultRowHeight="12.75"/>
  <cols>
    <col min="2" max="2" width="8.5703125" customWidth="1"/>
    <col min="3" max="3" width="8.7109375" customWidth="1"/>
    <col min="9" max="9" width="12" customWidth="1"/>
  </cols>
  <sheetData>
    <row r="1" spans="1:9" s="202" customFormat="1" ht="17.100000000000001" customHeight="1">
      <c r="A1" s="251" t="s">
        <v>16</v>
      </c>
      <c r="B1" s="208">
        <v>2.2000000000000002</v>
      </c>
      <c r="C1" s="209"/>
      <c r="D1" s="203" t="s">
        <v>6</v>
      </c>
      <c r="E1" s="199"/>
      <c r="F1" s="199"/>
      <c r="G1" s="201"/>
      <c r="H1" s="199"/>
      <c r="I1" s="201"/>
    </row>
    <row r="2" spans="1:9" s="202" customFormat="1" ht="17.100000000000001" customHeight="1">
      <c r="A2" s="251" t="s">
        <v>25</v>
      </c>
      <c r="B2" s="206" t="s">
        <v>142</v>
      </c>
      <c r="D2" s="200" t="s">
        <v>11</v>
      </c>
      <c r="E2" s="199"/>
      <c r="F2" s="199"/>
      <c r="G2" s="201"/>
      <c r="H2" s="199"/>
      <c r="I2" s="201"/>
    </row>
    <row r="3" spans="1:9" ht="16.5">
      <c r="A3" s="14"/>
      <c r="B3" s="38"/>
      <c r="C3" s="13"/>
      <c r="D3" s="28"/>
      <c r="E3" s="13"/>
      <c r="F3" s="13"/>
      <c r="G3" s="25"/>
      <c r="H3" s="13"/>
      <c r="I3" s="25"/>
    </row>
    <row r="4" spans="1:9" ht="25.5">
      <c r="A4" s="50" t="s">
        <v>17</v>
      </c>
      <c r="B4" s="50" t="s">
        <v>18</v>
      </c>
      <c r="C4" s="51"/>
      <c r="D4" s="52"/>
      <c r="E4" s="53" t="s">
        <v>19</v>
      </c>
      <c r="F4" s="54" t="s">
        <v>118</v>
      </c>
      <c r="G4" s="55" t="s">
        <v>20</v>
      </c>
      <c r="H4" s="52"/>
      <c r="I4" s="56" t="s">
        <v>21</v>
      </c>
    </row>
    <row r="5" spans="1:9" ht="13.5">
      <c r="A5" s="32"/>
      <c r="B5" s="32"/>
      <c r="C5" s="32"/>
      <c r="D5" s="32"/>
      <c r="E5" s="32"/>
      <c r="F5" s="32"/>
      <c r="G5" s="49"/>
      <c r="H5" s="32"/>
      <c r="I5" s="49"/>
    </row>
    <row r="6" spans="1:9">
      <c r="A6" s="39">
        <v>1</v>
      </c>
      <c r="B6" s="40" t="s">
        <v>73</v>
      </c>
      <c r="C6" s="13"/>
      <c r="D6" s="13"/>
      <c r="E6" s="41">
        <f>172.5*0.4</f>
        <v>69</v>
      </c>
      <c r="F6" s="40" t="s">
        <v>32</v>
      </c>
      <c r="G6" s="42">
        <v>0</v>
      </c>
      <c r="H6" s="13"/>
      <c r="I6" s="42">
        <f>E6*G6</f>
        <v>0</v>
      </c>
    </row>
    <row r="7" spans="1:9" ht="63.75" customHeight="1">
      <c r="A7" s="262" t="s">
        <v>124</v>
      </c>
      <c r="B7" s="262"/>
      <c r="C7" s="262"/>
      <c r="D7" s="262"/>
      <c r="E7" s="262"/>
      <c r="F7" s="262"/>
      <c r="G7" s="262"/>
      <c r="H7" s="262"/>
      <c r="I7" s="43"/>
    </row>
    <row r="8" spans="1:9">
      <c r="A8" s="39">
        <v>2</v>
      </c>
      <c r="B8" s="40" t="s">
        <v>74</v>
      </c>
      <c r="C8" s="217"/>
      <c r="D8" s="13"/>
      <c r="E8" s="41">
        <v>69</v>
      </c>
      <c r="F8" s="40" t="s">
        <v>32</v>
      </c>
      <c r="G8" s="42">
        <v>0</v>
      </c>
      <c r="H8" s="13"/>
      <c r="I8" s="42">
        <f>E8*G8</f>
        <v>0</v>
      </c>
    </row>
    <row r="9" spans="1:9" ht="63.75" customHeight="1">
      <c r="A9" s="262" t="s">
        <v>125</v>
      </c>
      <c r="B9" s="262"/>
      <c r="C9" s="262"/>
      <c r="D9" s="262"/>
      <c r="E9" s="262"/>
      <c r="F9" s="262"/>
      <c r="G9" s="262"/>
      <c r="H9" s="262"/>
      <c r="I9" s="43"/>
    </row>
    <row r="10" spans="1:9">
      <c r="A10" s="39">
        <v>3</v>
      </c>
      <c r="B10" s="40" t="s">
        <v>75</v>
      </c>
      <c r="C10" s="13"/>
      <c r="D10" s="13"/>
      <c r="E10" s="41">
        <v>69</v>
      </c>
      <c r="F10" s="40" t="s">
        <v>32</v>
      </c>
      <c r="G10" s="42">
        <v>0</v>
      </c>
      <c r="H10" s="13"/>
      <c r="I10" s="42">
        <f>E10*G10</f>
        <v>0</v>
      </c>
    </row>
    <row r="11" spans="1:9" ht="63.75" customHeight="1">
      <c r="A11" s="262" t="s">
        <v>126</v>
      </c>
      <c r="B11" s="262"/>
      <c r="C11" s="262"/>
      <c r="D11" s="262"/>
      <c r="E11" s="262"/>
      <c r="F11" s="262"/>
      <c r="G11" s="262"/>
      <c r="H11" s="262"/>
      <c r="I11" s="43"/>
    </row>
    <row r="12" spans="1:9">
      <c r="A12" s="39">
        <v>4</v>
      </c>
      <c r="B12" s="40" t="s">
        <v>76</v>
      </c>
      <c r="C12" s="13"/>
      <c r="D12" s="13"/>
      <c r="E12" s="41">
        <v>173</v>
      </c>
      <c r="F12" s="40" t="s">
        <v>35</v>
      </c>
      <c r="G12" s="42">
        <v>0</v>
      </c>
      <c r="H12" s="13"/>
      <c r="I12" s="42">
        <f>E12*G12</f>
        <v>0</v>
      </c>
    </row>
    <row r="13" spans="1:9" ht="63.75" customHeight="1">
      <c r="A13" s="262" t="s">
        <v>127</v>
      </c>
      <c r="B13" s="262"/>
      <c r="C13" s="262"/>
      <c r="D13" s="262"/>
      <c r="E13" s="262"/>
      <c r="F13" s="262"/>
      <c r="G13" s="262"/>
      <c r="H13" s="262"/>
      <c r="I13" s="43"/>
    </row>
    <row r="14" spans="1:9">
      <c r="A14" s="39">
        <v>5</v>
      </c>
      <c r="B14" s="40" t="s">
        <v>77</v>
      </c>
      <c r="C14" s="13"/>
      <c r="D14" s="13"/>
      <c r="E14" s="41">
        <v>0.5</v>
      </c>
      <c r="F14" s="40" t="s">
        <v>42</v>
      </c>
      <c r="G14" s="42">
        <v>0</v>
      </c>
      <c r="H14" s="13"/>
      <c r="I14" s="42">
        <f>E14*G14</f>
        <v>0</v>
      </c>
    </row>
    <row r="15" spans="1:9" ht="63.75" customHeight="1">
      <c r="A15" s="262" t="s">
        <v>128</v>
      </c>
      <c r="B15" s="262"/>
      <c r="C15" s="262"/>
      <c r="D15" s="262"/>
      <c r="E15" s="262"/>
      <c r="F15" s="262"/>
      <c r="G15" s="262"/>
      <c r="H15" s="262"/>
      <c r="I15" s="43"/>
    </row>
    <row r="16" spans="1:9">
      <c r="A16" s="39">
        <v>6</v>
      </c>
      <c r="B16" s="40" t="s">
        <v>78</v>
      </c>
      <c r="C16" s="13"/>
      <c r="D16" s="13"/>
      <c r="E16" s="41">
        <v>9</v>
      </c>
      <c r="F16" s="40" t="s">
        <v>32</v>
      </c>
      <c r="G16" s="42">
        <v>0</v>
      </c>
      <c r="H16" s="13"/>
      <c r="I16" s="42">
        <f>E16*G16</f>
        <v>0</v>
      </c>
    </row>
    <row r="17" spans="1:9" ht="63.75" customHeight="1">
      <c r="A17" s="262" t="s">
        <v>129</v>
      </c>
      <c r="B17" s="262"/>
      <c r="C17" s="262"/>
      <c r="D17" s="262"/>
      <c r="E17" s="262"/>
      <c r="F17" s="262"/>
      <c r="G17" s="262"/>
      <c r="H17" s="262"/>
      <c r="I17" s="43"/>
    </row>
    <row r="18" spans="1:9">
      <c r="A18" s="39">
        <v>7</v>
      </c>
      <c r="B18" s="40" t="s">
        <v>79</v>
      </c>
      <c r="C18" s="13"/>
      <c r="D18" s="13"/>
      <c r="E18" s="41">
        <v>0.7</v>
      </c>
      <c r="F18" s="40" t="s">
        <v>42</v>
      </c>
      <c r="G18" s="42">
        <v>0</v>
      </c>
      <c r="H18" s="13"/>
      <c r="I18" s="42">
        <f>E18*G18</f>
        <v>0</v>
      </c>
    </row>
    <row r="19" spans="1:9" ht="63.75" customHeight="1">
      <c r="A19" s="262" t="s">
        <v>130</v>
      </c>
      <c r="B19" s="262"/>
      <c r="C19" s="262"/>
      <c r="D19" s="262"/>
      <c r="E19" s="262"/>
      <c r="F19" s="262"/>
      <c r="G19" s="262"/>
      <c r="H19" s="262"/>
      <c r="I19" s="43"/>
    </row>
    <row r="20" spans="1:9">
      <c r="A20" s="39">
        <v>8</v>
      </c>
      <c r="B20" s="40" t="s">
        <v>80</v>
      </c>
      <c r="C20" s="13"/>
      <c r="D20" s="13"/>
      <c r="E20" s="41">
        <v>25</v>
      </c>
      <c r="F20" s="40" t="s">
        <v>81</v>
      </c>
      <c r="G20" s="42">
        <v>0</v>
      </c>
      <c r="H20" s="13"/>
      <c r="I20" s="42">
        <f>E20*G20</f>
        <v>0</v>
      </c>
    </row>
    <row r="21" spans="1:9" ht="39" customHeight="1">
      <c r="A21" s="262" t="s">
        <v>82</v>
      </c>
      <c r="B21" s="262"/>
      <c r="C21" s="262"/>
      <c r="D21" s="262"/>
      <c r="E21" s="262"/>
      <c r="F21" s="262"/>
      <c r="G21" s="262"/>
      <c r="H21" s="262"/>
      <c r="I21" s="43"/>
    </row>
    <row r="22" spans="1:9">
      <c r="A22" s="39">
        <v>9</v>
      </c>
      <c r="B22" s="40" t="s">
        <v>150</v>
      </c>
      <c r="C22" s="13"/>
      <c r="D22" s="13"/>
      <c r="E22" s="41">
        <v>6.7</v>
      </c>
      <c r="F22" s="40" t="s">
        <v>149</v>
      </c>
      <c r="G22" s="42">
        <v>0</v>
      </c>
      <c r="H22" s="13"/>
      <c r="I22" s="42">
        <f>E22*G22</f>
        <v>0</v>
      </c>
    </row>
    <row r="23" spans="1:9" ht="39" customHeight="1">
      <c r="A23" s="262" t="s">
        <v>148</v>
      </c>
      <c r="B23" s="262"/>
      <c r="C23" s="262"/>
      <c r="D23" s="262"/>
      <c r="E23" s="262"/>
      <c r="F23" s="262"/>
      <c r="G23" s="262"/>
      <c r="H23" s="262"/>
      <c r="I23" s="43"/>
    </row>
    <row r="24" spans="1:9">
      <c r="A24" s="39">
        <v>10</v>
      </c>
      <c r="B24" s="40" t="s">
        <v>83</v>
      </c>
      <c r="C24" s="13"/>
      <c r="D24" s="13"/>
      <c r="E24" s="41">
        <v>5</v>
      </c>
      <c r="F24" s="40" t="s">
        <v>32</v>
      </c>
      <c r="G24" s="42">
        <v>0</v>
      </c>
      <c r="H24" s="13"/>
      <c r="I24" s="42">
        <f>E24*G24</f>
        <v>0</v>
      </c>
    </row>
    <row r="25" spans="1:9" ht="45" customHeight="1">
      <c r="A25" s="262" t="s">
        <v>131</v>
      </c>
      <c r="B25" s="262"/>
      <c r="C25" s="262"/>
      <c r="D25" s="262"/>
      <c r="E25" s="262"/>
      <c r="F25" s="262"/>
      <c r="G25" s="262"/>
      <c r="H25" s="262"/>
      <c r="I25" s="43"/>
    </row>
    <row r="26" spans="1:9" ht="16.5">
      <c r="A26" s="13"/>
      <c r="B26" s="13"/>
      <c r="C26" s="13"/>
      <c r="D26" s="13"/>
      <c r="E26" s="28" t="s">
        <v>24</v>
      </c>
      <c r="F26" s="44" t="str">
        <f>B2</f>
        <v>2,2,5</v>
      </c>
      <c r="H26" s="45" t="s">
        <v>1</v>
      </c>
      <c r="I26" s="46">
        <f>SUM(I6:I25)</f>
        <v>0</v>
      </c>
    </row>
    <row r="27" spans="1:9">
      <c r="A27" s="13"/>
      <c r="B27" s="13"/>
      <c r="C27" s="13"/>
      <c r="D27" s="13"/>
      <c r="E27" s="13"/>
      <c r="F27" s="13"/>
      <c r="G27" s="25"/>
      <c r="H27" s="47"/>
      <c r="I27" s="48"/>
    </row>
    <row r="28" spans="1:9">
      <c r="A28" s="13"/>
      <c r="B28" s="13"/>
      <c r="C28" s="13"/>
      <c r="D28" s="13"/>
      <c r="E28" s="13"/>
      <c r="F28" s="13"/>
      <c r="G28" s="25"/>
      <c r="H28" s="47"/>
      <c r="I28" s="48"/>
    </row>
    <row r="29" spans="1:9">
      <c r="A29" s="13"/>
      <c r="B29" s="13"/>
      <c r="C29" s="13"/>
      <c r="D29" s="13"/>
      <c r="E29" s="13"/>
      <c r="F29" s="13"/>
      <c r="G29" s="25"/>
      <c r="H29" s="47"/>
      <c r="I29" s="48"/>
    </row>
  </sheetData>
  <mergeCells count="10">
    <mergeCell ref="A7:H7"/>
    <mergeCell ref="A9:H9"/>
    <mergeCell ref="A21:H21"/>
    <mergeCell ref="A11:H11"/>
    <mergeCell ref="A25:H25"/>
    <mergeCell ref="A17:H17"/>
    <mergeCell ref="A13:H13"/>
    <mergeCell ref="A15:H15"/>
    <mergeCell ref="A19:H19"/>
    <mergeCell ref="A23:H23"/>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I15"/>
  <sheetViews>
    <sheetView view="pageLayout" zoomScaleNormal="100" workbookViewId="0">
      <selection activeCell="B40" sqref="B40"/>
    </sheetView>
  </sheetViews>
  <sheetFormatPr defaultRowHeight="12.75"/>
  <cols>
    <col min="2" max="2" width="8.5703125" customWidth="1"/>
    <col min="3" max="3" width="8.7109375" customWidth="1"/>
    <col min="9" max="9" width="12" customWidth="1"/>
    <col min="13" max="13" width="25.140625" customWidth="1"/>
  </cols>
  <sheetData>
    <row r="1" spans="1:9" s="202" customFormat="1" ht="17.100000000000001" customHeight="1">
      <c r="A1" s="198" t="s">
        <v>16</v>
      </c>
      <c r="B1" s="204">
        <v>2.2999999999999998</v>
      </c>
      <c r="D1" s="205" t="s">
        <v>12</v>
      </c>
      <c r="E1" s="199"/>
      <c r="F1" s="199"/>
      <c r="G1" s="201"/>
      <c r="H1" s="199"/>
      <c r="I1" s="201"/>
    </row>
    <row r="2" spans="1:9" s="202" customFormat="1" ht="17.100000000000001" customHeight="1">
      <c r="A2" s="198" t="s">
        <v>25</v>
      </c>
      <c r="B2" s="206" t="s">
        <v>143</v>
      </c>
      <c r="C2" s="199"/>
      <c r="D2" s="200" t="s">
        <v>7</v>
      </c>
      <c r="E2" s="199"/>
      <c r="F2" s="199"/>
      <c r="G2" s="201"/>
      <c r="H2" s="199"/>
      <c r="I2" s="201"/>
    </row>
    <row r="3" spans="1:9" ht="16.5">
      <c r="A3" s="14"/>
      <c r="B3" s="38"/>
      <c r="C3" s="13"/>
      <c r="D3" s="28"/>
      <c r="E3" s="13"/>
      <c r="F3" s="13"/>
      <c r="G3" s="25"/>
      <c r="H3" s="13"/>
      <c r="I3" s="25"/>
    </row>
    <row r="4" spans="1:9" ht="25.5">
      <c r="A4" s="50" t="s">
        <v>17</v>
      </c>
      <c r="B4" s="50" t="s">
        <v>18</v>
      </c>
      <c r="C4" s="51"/>
      <c r="D4" s="52"/>
      <c r="E4" s="53" t="s">
        <v>19</v>
      </c>
      <c r="F4" s="54" t="s">
        <v>118</v>
      </c>
      <c r="G4" s="55" t="s">
        <v>20</v>
      </c>
      <c r="H4" s="52"/>
      <c r="I4" s="56" t="s">
        <v>21</v>
      </c>
    </row>
    <row r="5" spans="1:9" ht="13.5">
      <c r="A5" s="32"/>
      <c r="B5" s="32"/>
      <c r="C5" s="32"/>
      <c r="D5" s="32"/>
      <c r="E5" s="32"/>
      <c r="F5" s="32"/>
      <c r="G5" s="49"/>
      <c r="H5" s="32"/>
      <c r="I5" s="49"/>
    </row>
    <row r="6" spans="1:9">
      <c r="A6" s="39">
        <v>1</v>
      </c>
      <c r="B6" s="40" t="s">
        <v>84</v>
      </c>
      <c r="C6" s="13"/>
      <c r="D6" s="13"/>
      <c r="E6" s="41">
        <v>0.05</v>
      </c>
      <c r="F6" s="40" t="s">
        <v>27</v>
      </c>
      <c r="G6" s="42">
        <v>0</v>
      </c>
      <c r="H6" s="13"/>
      <c r="I6" s="42">
        <f>E6*G6</f>
        <v>0</v>
      </c>
    </row>
    <row r="7" spans="1:9" ht="63.75" customHeight="1">
      <c r="A7" s="262" t="s">
        <v>85</v>
      </c>
      <c r="B7" s="262"/>
      <c r="C7" s="262"/>
      <c r="D7" s="262"/>
      <c r="E7" s="262"/>
      <c r="F7" s="262"/>
      <c r="G7" s="262"/>
      <c r="H7" s="262"/>
      <c r="I7" s="43"/>
    </row>
    <row r="8" spans="1:9">
      <c r="A8" s="39">
        <v>2</v>
      </c>
      <c r="B8" s="40" t="s">
        <v>86</v>
      </c>
      <c r="C8" s="217"/>
      <c r="D8" s="13"/>
      <c r="E8" s="41">
        <v>3</v>
      </c>
      <c r="F8" s="40" t="s">
        <v>23</v>
      </c>
      <c r="G8" s="42">
        <v>0</v>
      </c>
      <c r="H8" s="13"/>
      <c r="I8" s="42">
        <f>E8*G8</f>
        <v>0</v>
      </c>
    </row>
    <row r="9" spans="1:9" ht="63.75" customHeight="1">
      <c r="A9" s="262" t="s">
        <v>87</v>
      </c>
      <c r="B9" s="262"/>
      <c r="C9" s="262"/>
      <c r="D9" s="262"/>
      <c r="E9" s="262"/>
      <c r="F9" s="262"/>
      <c r="G9" s="262"/>
      <c r="H9" s="262"/>
      <c r="I9" s="43"/>
    </row>
    <row r="10" spans="1:9">
      <c r="A10" s="39">
        <v>3</v>
      </c>
      <c r="B10" s="40" t="s">
        <v>88</v>
      </c>
      <c r="C10" s="13"/>
      <c r="D10" s="13"/>
      <c r="E10" s="41">
        <v>200</v>
      </c>
      <c r="F10" s="40" t="s">
        <v>35</v>
      </c>
      <c r="G10" s="42">
        <v>0</v>
      </c>
      <c r="H10" s="13"/>
      <c r="I10" s="42">
        <f>E10*G10</f>
        <v>0</v>
      </c>
    </row>
    <row r="11" spans="1:9" ht="63.75" customHeight="1">
      <c r="A11" s="262" t="s">
        <v>89</v>
      </c>
      <c r="B11" s="262"/>
      <c r="C11" s="262"/>
      <c r="D11" s="262"/>
      <c r="E11" s="262"/>
      <c r="F11" s="262"/>
      <c r="G11" s="262"/>
      <c r="H11" s="262"/>
      <c r="I11" s="43"/>
    </row>
    <row r="12" spans="1:9" ht="16.5">
      <c r="A12" s="13"/>
      <c r="B12" s="13"/>
      <c r="C12" s="13"/>
      <c r="D12" s="13"/>
      <c r="E12" s="28" t="s">
        <v>24</v>
      </c>
      <c r="F12" s="44" t="str">
        <f>B2</f>
        <v>2,3,1</v>
      </c>
      <c r="H12" s="45" t="s">
        <v>1</v>
      </c>
      <c r="I12" s="46">
        <f>SUM(I6:I11)</f>
        <v>0</v>
      </c>
    </row>
    <row r="13" spans="1:9">
      <c r="A13" s="13"/>
      <c r="B13" s="13"/>
      <c r="C13" s="13"/>
      <c r="D13" s="13"/>
      <c r="E13" s="13"/>
      <c r="F13" s="13"/>
      <c r="G13" s="25"/>
      <c r="H13" s="47"/>
      <c r="I13" s="48"/>
    </row>
    <row r="14" spans="1:9">
      <c r="A14" s="13"/>
      <c r="B14" s="13"/>
      <c r="C14" s="13"/>
      <c r="D14" s="13"/>
      <c r="E14" s="13"/>
      <c r="F14" s="13"/>
      <c r="G14" s="25"/>
      <c r="H14" s="47"/>
      <c r="I14" s="48"/>
    </row>
    <row r="15" spans="1:9">
      <c r="A15" s="13"/>
      <c r="B15" s="13"/>
      <c r="C15" s="13"/>
      <c r="D15" s="13"/>
      <c r="E15" s="13"/>
      <c r="F15" s="13"/>
      <c r="G15" s="25"/>
      <c r="H15" s="47"/>
      <c r="I15" s="48"/>
    </row>
  </sheetData>
  <mergeCells count="3">
    <mergeCell ref="A7:H7"/>
    <mergeCell ref="A9:H9"/>
    <mergeCell ref="A11:H11"/>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I21"/>
  <sheetViews>
    <sheetView view="pageLayout" zoomScaleNormal="100" workbookViewId="0">
      <selection activeCell="B40" sqref="B40"/>
    </sheetView>
  </sheetViews>
  <sheetFormatPr defaultRowHeight="12.75"/>
  <cols>
    <col min="2" max="2" width="8.5703125" customWidth="1"/>
    <col min="3" max="3" width="8.7109375" customWidth="1"/>
    <col min="9" max="9" width="12" customWidth="1"/>
  </cols>
  <sheetData>
    <row r="1" spans="1:9" s="202" customFormat="1" ht="17.100000000000001" customHeight="1">
      <c r="A1" s="251" t="s">
        <v>16</v>
      </c>
      <c r="B1" s="204">
        <v>2.2999999999999998</v>
      </c>
      <c r="D1" s="205" t="s">
        <v>12</v>
      </c>
      <c r="E1" s="199"/>
      <c r="F1" s="199"/>
      <c r="G1" s="201"/>
      <c r="H1" s="199"/>
      <c r="I1" s="201"/>
    </row>
    <row r="2" spans="1:9" s="202" customFormat="1" ht="17.100000000000001" customHeight="1">
      <c r="A2" s="251" t="s">
        <v>25</v>
      </c>
      <c r="B2" s="206" t="s">
        <v>144</v>
      </c>
      <c r="C2" s="199"/>
      <c r="D2" s="200" t="s">
        <v>8</v>
      </c>
      <c r="E2" s="199"/>
      <c r="F2" s="199"/>
      <c r="G2" s="201"/>
      <c r="H2" s="199"/>
      <c r="I2" s="201"/>
    </row>
    <row r="3" spans="1:9" ht="16.5">
      <c r="A3" s="14"/>
      <c r="B3" s="38"/>
      <c r="C3" s="13"/>
      <c r="D3" s="28"/>
      <c r="E3" s="13"/>
      <c r="F3" s="13"/>
      <c r="G3" s="25"/>
      <c r="H3" s="13"/>
      <c r="I3" s="25"/>
    </row>
    <row r="4" spans="1:9" ht="25.5">
      <c r="A4" s="50" t="s">
        <v>17</v>
      </c>
      <c r="B4" s="50" t="s">
        <v>18</v>
      </c>
      <c r="C4" s="51"/>
      <c r="D4" s="52"/>
      <c r="E4" s="53" t="s">
        <v>19</v>
      </c>
      <c r="F4" s="54" t="s">
        <v>118</v>
      </c>
      <c r="G4" s="55" t="s">
        <v>20</v>
      </c>
      <c r="H4" s="52"/>
      <c r="I4" s="56" t="s">
        <v>21</v>
      </c>
    </row>
    <row r="5" spans="1:9" ht="13.5">
      <c r="A5" s="32"/>
      <c r="B5" s="32"/>
      <c r="C5" s="32"/>
      <c r="D5" s="32"/>
      <c r="E5" s="32"/>
      <c r="F5" s="32"/>
      <c r="G5" s="49"/>
      <c r="H5" s="32"/>
      <c r="I5" s="49"/>
    </row>
    <row r="6" spans="1:9">
      <c r="A6" s="39">
        <v>1</v>
      </c>
      <c r="B6" s="40" t="s">
        <v>90</v>
      </c>
      <c r="C6" s="13"/>
      <c r="D6" s="13"/>
      <c r="E6" s="41">
        <v>50</v>
      </c>
      <c r="F6" s="40" t="s">
        <v>42</v>
      </c>
      <c r="G6" s="42">
        <v>0</v>
      </c>
      <c r="H6" s="13"/>
      <c r="I6" s="42">
        <f>E6*G6</f>
        <v>0</v>
      </c>
    </row>
    <row r="7" spans="1:9" ht="63.75" customHeight="1">
      <c r="A7" s="262" t="s">
        <v>91</v>
      </c>
      <c r="B7" s="262"/>
      <c r="C7" s="262"/>
      <c r="D7" s="262"/>
      <c r="E7" s="262"/>
      <c r="F7" s="262"/>
      <c r="G7" s="262"/>
      <c r="H7" s="262"/>
      <c r="I7" s="43"/>
    </row>
    <row r="8" spans="1:9">
      <c r="A8" s="39">
        <v>2</v>
      </c>
      <c r="B8" s="40" t="s">
        <v>92</v>
      </c>
      <c r="C8" s="217"/>
      <c r="D8" s="13"/>
      <c r="E8" s="41">
        <v>25</v>
      </c>
      <c r="F8" s="40" t="s">
        <v>32</v>
      </c>
      <c r="G8" s="42">
        <v>0</v>
      </c>
      <c r="H8" s="13"/>
      <c r="I8" s="42">
        <f>E8*G8</f>
        <v>0</v>
      </c>
    </row>
    <row r="9" spans="1:9" ht="63.75" customHeight="1">
      <c r="A9" s="262" t="s">
        <v>93</v>
      </c>
      <c r="B9" s="262"/>
      <c r="C9" s="262"/>
      <c r="D9" s="262"/>
      <c r="E9" s="262"/>
      <c r="F9" s="262"/>
      <c r="G9" s="262"/>
      <c r="H9" s="262"/>
      <c r="I9" s="43"/>
    </row>
    <row r="10" spans="1:9">
      <c r="A10" s="39">
        <v>3</v>
      </c>
      <c r="B10" s="40" t="s">
        <v>94</v>
      </c>
      <c r="C10" s="13"/>
      <c r="D10" s="13"/>
      <c r="E10" s="41">
        <v>10</v>
      </c>
      <c r="F10" s="40" t="s">
        <v>42</v>
      </c>
      <c r="G10" s="42">
        <v>0</v>
      </c>
      <c r="H10" s="13"/>
      <c r="I10" s="42">
        <f>E10*G10</f>
        <v>0</v>
      </c>
    </row>
    <row r="11" spans="1:9" ht="63.75" customHeight="1">
      <c r="A11" s="262" t="s">
        <v>132</v>
      </c>
      <c r="B11" s="262"/>
      <c r="C11" s="262"/>
      <c r="D11" s="262"/>
      <c r="E11" s="262"/>
      <c r="F11" s="262"/>
      <c r="G11" s="262"/>
      <c r="H11" s="262"/>
      <c r="I11" s="43"/>
    </row>
    <row r="12" spans="1:9">
      <c r="A12" s="39">
        <v>4</v>
      </c>
      <c r="B12" s="40" t="s">
        <v>95</v>
      </c>
      <c r="C12" s="13"/>
      <c r="D12" s="13"/>
      <c r="E12" s="41">
        <v>15</v>
      </c>
      <c r="F12" s="40" t="s">
        <v>42</v>
      </c>
      <c r="G12" s="42">
        <v>0</v>
      </c>
      <c r="H12" s="13"/>
      <c r="I12" s="42">
        <f>E12*G12</f>
        <v>0</v>
      </c>
    </row>
    <row r="13" spans="1:9" ht="63.75" customHeight="1">
      <c r="A13" s="262" t="s">
        <v>96</v>
      </c>
      <c r="B13" s="262"/>
      <c r="C13" s="262"/>
      <c r="D13" s="262"/>
      <c r="E13" s="262"/>
      <c r="F13" s="262"/>
      <c r="G13" s="262"/>
      <c r="H13" s="262"/>
      <c r="I13" s="43"/>
    </row>
    <row r="14" spans="1:9">
      <c r="A14" s="39">
        <v>5</v>
      </c>
      <c r="B14" s="40" t="s">
        <v>97</v>
      </c>
      <c r="C14" s="13"/>
      <c r="D14" s="13"/>
      <c r="E14" s="41">
        <v>25</v>
      </c>
      <c r="F14" s="40" t="s">
        <v>42</v>
      </c>
      <c r="G14" s="42">
        <v>0</v>
      </c>
      <c r="H14" s="13"/>
      <c r="I14" s="42">
        <f>E14*G14</f>
        <v>0</v>
      </c>
    </row>
    <row r="15" spans="1:9" ht="63.75" customHeight="1">
      <c r="A15" s="262" t="s">
        <v>133</v>
      </c>
      <c r="B15" s="262"/>
      <c r="C15" s="262"/>
      <c r="D15" s="262"/>
      <c r="E15" s="262"/>
      <c r="F15" s="262"/>
      <c r="G15" s="262"/>
      <c r="H15" s="262"/>
      <c r="I15" s="43"/>
    </row>
    <row r="16" spans="1:9">
      <c r="A16" s="39">
        <v>6</v>
      </c>
      <c r="B16" s="40" t="s">
        <v>55</v>
      </c>
      <c r="C16" s="13"/>
      <c r="D16" s="13"/>
      <c r="E16" s="41">
        <v>15</v>
      </c>
      <c r="F16" s="40" t="s">
        <v>42</v>
      </c>
      <c r="G16" s="42">
        <v>0</v>
      </c>
      <c r="H16" s="13"/>
      <c r="I16" s="42">
        <f>E16*G16</f>
        <v>0</v>
      </c>
    </row>
    <row r="17" spans="1:9" ht="63.75" customHeight="1">
      <c r="A17" s="262" t="s">
        <v>56</v>
      </c>
      <c r="B17" s="262"/>
      <c r="C17" s="262"/>
      <c r="D17" s="262"/>
      <c r="E17" s="262"/>
      <c r="F17" s="262"/>
      <c r="G17" s="262"/>
      <c r="H17" s="262"/>
      <c r="I17" s="43"/>
    </row>
    <row r="18" spans="1:9" ht="16.5">
      <c r="A18" s="13"/>
      <c r="B18" s="13"/>
      <c r="C18" s="13"/>
      <c r="D18" s="13"/>
      <c r="E18" s="28" t="s">
        <v>24</v>
      </c>
      <c r="F18" s="44" t="str">
        <f>B2</f>
        <v>2,3,2</v>
      </c>
      <c r="H18" s="45" t="s">
        <v>1</v>
      </c>
      <c r="I18" s="46">
        <f>SUM(I6:I17)</f>
        <v>0</v>
      </c>
    </row>
    <row r="19" spans="1:9">
      <c r="A19" s="13"/>
      <c r="B19" s="13"/>
      <c r="C19" s="13"/>
      <c r="D19" s="13"/>
      <c r="E19" s="13"/>
      <c r="F19" s="13"/>
      <c r="G19" s="25"/>
      <c r="H19" s="47"/>
      <c r="I19" s="48"/>
    </row>
    <row r="20" spans="1:9">
      <c r="A20" s="13"/>
      <c r="B20" s="13"/>
      <c r="C20" s="13"/>
      <c r="D20" s="13"/>
      <c r="E20" s="13"/>
      <c r="F20" s="13"/>
      <c r="G20" s="25"/>
      <c r="H20" s="47"/>
      <c r="I20" s="48"/>
    </row>
    <row r="21" spans="1:9">
      <c r="A21" s="13"/>
      <c r="B21" s="13"/>
      <c r="C21" s="13"/>
      <c r="D21" s="13"/>
      <c r="E21" s="13"/>
      <c r="F21" s="13"/>
      <c r="G21" s="25"/>
      <c r="H21" s="47"/>
      <c r="I21" s="48"/>
    </row>
  </sheetData>
  <mergeCells count="6">
    <mergeCell ref="A7:H7"/>
    <mergeCell ref="A9:H9"/>
    <mergeCell ref="A11:H11"/>
    <mergeCell ref="A13:H13"/>
    <mergeCell ref="A17:H17"/>
    <mergeCell ref="A15:H15"/>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I25"/>
  <sheetViews>
    <sheetView view="pageLayout" zoomScaleNormal="100" workbookViewId="0">
      <selection activeCell="B40" sqref="B40"/>
    </sheetView>
  </sheetViews>
  <sheetFormatPr defaultRowHeight="12.75"/>
  <cols>
    <col min="2" max="2" width="8.5703125" customWidth="1"/>
    <col min="3" max="3" width="8.7109375" customWidth="1"/>
    <col min="9" max="9" width="12" customWidth="1"/>
  </cols>
  <sheetData>
    <row r="1" spans="1:9" s="202" customFormat="1" ht="17.100000000000001" customHeight="1">
      <c r="A1" s="251" t="s">
        <v>16</v>
      </c>
      <c r="B1" s="204">
        <v>2.2999999999999998</v>
      </c>
      <c r="D1" s="205" t="s">
        <v>12</v>
      </c>
      <c r="E1" s="199"/>
      <c r="F1" s="199"/>
      <c r="G1" s="201"/>
      <c r="H1" s="199"/>
      <c r="I1" s="201"/>
    </row>
    <row r="2" spans="1:9" s="202" customFormat="1" ht="17.100000000000001" customHeight="1">
      <c r="A2" s="251" t="s">
        <v>25</v>
      </c>
      <c r="B2" s="206" t="s">
        <v>145</v>
      </c>
      <c r="C2" s="199"/>
      <c r="D2" s="200" t="s">
        <v>13</v>
      </c>
      <c r="E2" s="199"/>
      <c r="F2" s="199"/>
      <c r="G2" s="201"/>
      <c r="H2" s="199"/>
      <c r="I2" s="201"/>
    </row>
    <row r="3" spans="1:9" ht="16.5">
      <c r="A3" s="14"/>
      <c r="B3" s="38"/>
      <c r="C3" s="13"/>
      <c r="D3" s="28"/>
      <c r="E3" s="13"/>
      <c r="F3" s="13"/>
      <c r="G3" s="25"/>
      <c r="H3" s="13"/>
      <c r="I3" s="25"/>
    </row>
    <row r="4" spans="1:9" ht="25.5">
      <c r="A4" s="50" t="s">
        <v>17</v>
      </c>
      <c r="B4" s="50" t="s">
        <v>18</v>
      </c>
      <c r="C4" s="51"/>
      <c r="D4" s="52"/>
      <c r="E4" s="53" t="s">
        <v>19</v>
      </c>
      <c r="F4" s="54" t="s">
        <v>118</v>
      </c>
      <c r="G4" s="55" t="s">
        <v>20</v>
      </c>
      <c r="H4" s="52"/>
      <c r="I4" s="56" t="s">
        <v>21</v>
      </c>
    </row>
    <row r="5" spans="1:9" ht="13.5">
      <c r="A5" s="32"/>
      <c r="B5" s="32"/>
      <c r="C5" s="32"/>
      <c r="D5" s="32"/>
      <c r="E5" s="32"/>
      <c r="F5" s="32"/>
      <c r="G5" s="49"/>
      <c r="H5" s="32"/>
      <c r="I5" s="49"/>
    </row>
    <row r="6" spans="1:9">
      <c r="A6" s="39">
        <v>1</v>
      </c>
      <c r="B6" s="40" t="s">
        <v>98</v>
      </c>
      <c r="C6" s="13"/>
      <c r="D6" s="13"/>
      <c r="E6" s="41">
        <v>50</v>
      </c>
      <c r="F6" s="40" t="s">
        <v>35</v>
      </c>
      <c r="G6" s="42">
        <v>0</v>
      </c>
      <c r="H6" s="13"/>
      <c r="I6" s="42">
        <f>E6*G6</f>
        <v>0</v>
      </c>
    </row>
    <row r="7" spans="1:9" ht="63.75" customHeight="1">
      <c r="A7" s="262" t="s">
        <v>134</v>
      </c>
      <c r="B7" s="262"/>
      <c r="C7" s="262"/>
      <c r="D7" s="262"/>
      <c r="E7" s="262"/>
      <c r="F7" s="262"/>
      <c r="G7" s="262"/>
      <c r="H7" s="262"/>
      <c r="I7" s="43"/>
    </row>
    <row r="8" spans="1:9">
      <c r="A8" s="39">
        <v>2</v>
      </c>
      <c r="B8" s="40" t="s">
        <v>99</v>
      </c>
      <c r="C8" s="217"/>
      <c r="D8" s="13"/>
      <c r="E8" s="41">
        <v>3</v>
      </c>
      <c r="F8" s="40" t="s">
        <v>23</v>
      </c>
      <c r="G8" s="42">
        <v>0</v>
      </c>
      <c r="H8" s="13"/>
      <c r="I8" s="42">
        <f>E8*G8</f>
        <v>0</v>
      </c>
    </row>
    <row r="9" spans="1:9" ht="63.75" customHeight="1">
      <c r="A9" s="262" t="s">
        <v>100</v>
      </c>
      <c r="B9" s="262"/>
      <c r="C9" s="262"/>
      <c r="D9" s="262"/>
      <c r="E9" s="262"/>
      <c r="F9" s="262"/>
      <c r="G9" s="262"/>
      <c r="H9" s="262"/>
      <c r="I9" s="43"/>
    </row>
    <row r="10" spans="1:9">
      <c r="A10" s="39">
        <v>3</v>
      </c>
      <c r="B10" s="40" t="s">
        <v>101</v>
      </c>
      <c r="C10" s="13"/>
      <c r="D10" s="13"/>
      <c r="E10" s="41">
        <v>3</v>
      </c>
      <c r="F10" s="40" t="s">
        <v>23</v>
      </c>
      <c r="G10" s="42">
        <v>0</v>
      </c>
      <c r="H10" s="13"/>
      <c r="I10" s="42">
        <f>E10*G10</f>
        <v>0</v>
      </c>
    </row>
    <row r="11" spans="1:9" ht="63.75" customHeight="1">
      <c r="A11" s="262" t="s">
        <v>102</v>
      </c>
      <c r="B11" s="262"/>
      <c r="C11" s="262"/>
      <c r="D11" s="262"/>
      <c r="E11" s="262"/>
      <c r="F11" s="262"/>
      <c r="G11" s="262"/>
      <c r="H11" s="262"/>
      <c r="I11" s="43"/>
    </row>
    <row r="12" spans="1:9">
      <c r="A12" s="39">
        <v>4</v>
      </c>
      <c r="B12" s="40" t="s">
        <v>103</v>
      </c>
      <c r="C12" s="13"/>
      <c r="D12" s="13"/>
      <c r="E12" s="41">
        <v>1</v>
      </c>
      <c r="F12" s="40" t="s">
        <v>23</v>
      </c>
      <c r="G12" s="42">
        <v>0</v>
      </c>
      <c r="H12" s="13"/>
      <c r="I12" s="42">
        <f>E12*G12</f>
        <v>0</v>
      </c>
    </row>
    <row r="13" spans="1:9" ht="63.75" customHeight="1">
      <c r="A13" s="262" t="s">
        <v>104</v>
      </c>
      <c r="B13" s="262"/>
      <c r="C13" s="262"/>
      <c r="D13" s="262"/>
      <c r="E13" s="262"/>
      <c r="F13" s="262"/>
      <c r="G13" s="262"/>
      <c r="H13" s="262"/>
      <c r="I13" s="43"/>
    </row>
    <row r="14" spans="1:9">
      <c r="A14" s="39">
        <v>5</v>
      </c>
      <c r="B14" s="40" t="s">
        <v>105</v>
      </c>
      <c r="C14" s="13"/>
      <c r="D14" s="13"/>
      <c r="E14" s="41">
        <v>7</v>
      </c>
      <c r="F14" s="40" t="s">
        <v>23</v>
      </c>
      <c r="G14" s="42">
        <v>0</v>
      </c>
      <c r="H14" s="13"/>
      <c r="I14" s="42">
        <f>E14*G14</f>
        <v>0</v>
      </c>
    </row>
    <row r="15" spans="1:9" ht="63.75" customHeight="1">
      <c r="A15" s="262" t="s">
        <v>106</v>
      </c>
      <c r="B15" s="262"/>
      <c r="C15" s="262"/>
      <c r="D15" s="262"/>
      <c r="E15" s="262"/>
      <c r="F15" s="262"/>
      <c r="G15" s="262"/>
      <c r="H15" s="262"/>
      <c r="I15" s="43"/>
    </row>
    <row r="16" spans="1:9">
      <c r="A16" s="58">
        <v>6</v>
      </c>
      <c r="B16" s="59" t="s">
        <v>107</v>
      </c>
      <c r="C16" s="60"/>
      <c r="D16" s="60"/>
      <c r="E16" s="61">
        <v>4</v>
      </c>
      <c r="F16" s="59" t="s">
        <v>135</v>
      </c>
      <c r="G16" s="62">
        <v>0</v>
      </c>
      <c r="H16" s="60"/>
      <c r="I16" s="62">
        <f>E16*G16</f>
        <v>0</v>
      </c>
    </row>
    <row r="17" spans="1:9" ht="63.75" customHeight="1">
      <c r="A17" s="263" t="s">
        <v>152</v>
      </c>
      <c r="B17" s="263"/>
      <c r="C17" s="263"/>
      <c r="D17" s="263"/>
      <c r="E17" s="263"/>
      <c r="F17" s="263"/>
      <c r="G17" s="263"/>
      <c r="H17" s="263"/>
      <c r="I17" s="63"/>
    </row>
    <row r="18" spans="1:9">
      <c r="A18" s="39">
        <v>7</v>
      </c>
      <c r="B18" s="40" t="s">
        <v>108</v>
      </c>
      <c r="C18" s="13"/>
      <c r="D18" s="13"/>
      <c r="E18" s="41">
        <v>5</v>
      </c>
      <c r="F18" s="40" t="s">
        <v>23</v>
      </c>
      <c r="G18" s="42">
        <v>0</v>
      </c>
      <c r="H18" s="13"/>
      <c r="I18" s="42">
        <f>E18*G18</f>
        <v>0</v>
      </c>
    </row>
    <row r="19" spans="1:9" ht="63.75" customHeight="1">
      <c r="A19" s="262" t="s">
        <v>109</v>
      </c>
      <c r="B19" s="262"/>
      <c r="C19" s="262"/>
      <c r="D19" s="262"/>
      <c r="E19" s="262"/>
      <c r="F19" s="262"/>
      <c r="G19" s="262"/>
      <c r="H19" s="262"/>
      <c r="I19" s="43"/>
    </row>
    <row r="20" spans="1:9">
      <c r="A20" s="39">
        <v>8</v>
      </c>
      <c r="B20" s="40" t="s">
        <v>110</v>
      </c>
      <c r="C20" s="13"/>
      <c r="D20" s="13"/>
      <c r="E20" s="41">
        <v>4</v>
      </c>
      <c r="F20" s="40" t="s">
        <v>23</v>
      </c>
      <c r="G20" s="42">
        <v>0</v>
      </c>
      <c r="H20" s="13"/>
      <c r="I20" s="42">
        <f>E20*G20</f>
        <v>0</v>
      </c>
    </row>
    <row r="21" spans="1:9" ht="63.75" customHeight="1">
      <c r="A21" s="262" t="s">
        <v>151</v>
      </c>
      <c r="B21" s="262"/>
      <c r="C21" s="262"/>
      <c r="D21" s="262"/>
      <c r="E21" s="262"/>
      <c r="F21" s="262"/>
      <c r="G21" s="262"/>
      <c r="H21" s="262"/>
      <c r="I21" s="43"/>
    </row>
    <row r="22" spans="1:9" ht="16.5">
      <c r="A22" s="13"/>
      <c r="B22" s="13"/>
      <c r="C22" s="13"/>
      <c r="D22" s="13"/>
      <c r="E22" s="28" t="s">
        <v>24</v>
      </c>
      <c r="F22" s="44" t="str">
        <f>B2</f>
        <v>2,3,3</v>
      </c>
      <c r="H22" s="45" t="s">
        <v>1</v>
      </c>
      <c r="I22" s="46">
        <f>SUM(I6:I21)</f>
        <v>0</v>
      </c>
    </row>
    <row r="23" spans="1:9">
      <c r="A23" s="13"/>
      <c r="B23" s="13"/>
      <c r="C23" s="13"/>
      <c r="D23" s="13"/>
      <c r="E23" s="13"/>
      <c r="F23" s="13"/>
      <c r="G23" s="25"/>
      <c r="H23" s="47"/>
      <c r="I23" s="48"/>
    </row>
    <row r="24" spans="1:9">
      <c r="A24" s="13"/>
      <c r="B24" s="13"/>
      <c r="C24" s="13"/>
      <c r="D24" s="13"/>
      <c r="E24" s="13"/>
      <c r="F24" s="13"/>
      <c r="G24" s="25"/>
      <c r="H24" s="47"/>
      <c r="I24" s="48"/>
    </row>
    <row r="25" spans="1:9">
      <c r="A25" s="13"/>
      <c r="B25" s="13"/>
      <c r="C25" s="13"/>
      <c r="D25" s="13"/>
      <c r="E25" s="13"/>
      <c r="F25" s="13"/>
      <c r="G25" s="25"/>
      <c r="H25" s="47"/>
      <c r="I25" s="48"/>
    </row>
  </sheetData>
  <mergeCells count="8">
    <mergeCell ref="A7:H7"/>
    <mergeCell ref="A21:H21"/>
    <mergeCell ref="A9:H9"/>
    <mergeCell ref="A11:H11"/>
    <mergeCell ref="A13:H13"/>
    <mergeCell ref="A15:H15"/>
    <mergeCell ref="A17:H17"/>
    <mergeCell ref="A19:H19"/>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sheetPr>
  <dimension ref="A1:I11"/>
  <sheetViews>
    <sheetView view="pageLayout" zoomScaleNormal="100" workbookViewId="0">
      <selection activeCell="B40" sqref="B40"/>
    </sheetView>
  </sheetViews>
  <sheetFormatPr defaultRowHeight="12.75"/>
  <cols>
    <col min="2" max="2" width="8.5703125" customWidth="1"/>
    <col min="3" max="3" width="8.7109375" customWidth="1"/>
    <col min="9" max="9" width="12" customWidth="1"/>
  </cols>
  <sheetData>
    <row r="1" spans="1:9" s="202" customFormat="1" ht="17.100000000000001" customHeight="1">
      <c r="A1" s="251" t="s">
        <v>16</v>
      </c>
      <c r="B1" s="204">
        <v>2.2999999999999998</v>
      </c>
      <c r="D1" s="205" t="s">
        <v>12</v>
      </c>
      <c r="E1" s="199"/>
      <c r="F1" s="199"/>
      <c r="G1" s="201"/>
      <c r="H1" s="199"/>
      <c r="I1" s="201"/>
    </row>
    <row r="2" spans="1:9" s="202" customFormat="1" ht="17.100000000000001" customHeight="1">
      <c r="A2" s="251" t="s">
        <v>25</v>
      </c>
      <c r="B2" s="206" t="s">
        <v>146</v>
      </c>
      <c r="C2" s="199"/>
      <c r="D2" s="200" t="s">
        <v>14</v>
      </c>
      <c r="E2" s="199"/>
      <c r="F2" s="199"/>
      <c r="G2" s="201"/>
      <c r="H2" s="199"/>
      <c r="I2" s="201"/>
    </row>
    <row r="3" spans="1:9" ht="16.5">
      <c r="A3" s="14"/>
      <c r="B3" s="38"/>
      <c r="C3" s="13"/>
      <c r="D3" s="28"/>
      <c r="E3" s="13"/>
      <c r="F3" s="13"/>
      <c r="G3" s="25"/>
      <c r="H3" s="13"/>
      <c r="I3" s="25"/>
    </row>
    <row r="4" spans="1:9" ht="25.5">
      <c r="A4" s="50" t="s">
        <v>17</v>
      </c>
      <c r="B4" s="50" t="s">
        <v>18</v>
      </c>
      <c r="C4" s="51"/>
      <c r="D4" s="52"/>
      <c r="E4" s="53" t="s">
        <v>19</v>
      </c>
      <c r="F4" s="54" t="s">
        <v>118</v>
      </c>
      <c r="G4" s="55" t="s">
        <v>20</v>
      </c>
      <c r="H4" s="52"/>
      <c r="I4" s="56" t="s">
        <v>21</v>
      </c>
    </row>
    <row r="5" spans="1:9" ht="13.5">
      <c r="A5" s="32"/>
      <c r="B5" s="32"/>
      <c r="C5" s="32"/>
      <c r="D5" s="32"/>
      <c r="E5" s="32"/>
      <c r="F5" s="32"/>
      <c r="G5" s="49"/>
      <c r="H5" s="32"/>
      <c r="I5" s="49"/>
    </row>
    <row r="6" spans="1:9">
      <c r="A6" s="39">
        <v>2</v>
      </c>
      <c r="B6" s="40" t="s">
        <v>111</v>
      </c>
      <c r="C6" s="13"/>
      <c r="D6" s="13"/>
      <c r="E6" s="41">
        <v>50</v>
      </c>
      <c r="F6" s="40" t="s">
        <v>35</v>
      </c>
      <c r="G6" s="42">
        <v>0</v>
      </c>
      <c r="H6" s="13"/>
      <c r="I6" s="42">
        <f>E6*G6</f>
        <v>0</v>
      </c>
    </row>
    <row r="7" spans="1:9" ht="63.75" customHeight="1">
      <c r="A7" s="262" t="s">
        <v>112</v>
      </c>
      <c r="B7" s="262"/>
      <c r="C7" s="262"/>
      <c r="D7" s="262"/>
      <c r="E7" s="262"/>
      <c r="F7" s="262"/>
      <c r="G7" s="262"/>
      <c r="H7" s="262"/>
      <c r="I7" s="43"/>
    </row>
    <row r="8" spans="1:9" ht="16.5">
      <c r="A8" s="13"/>
      <c r="B8" s="13"/>
      <c r="C8" s="217"/>
      <c r="D8" s="13"/>
      <c r="E8" s="28" t="s">
        <v>24</v>
      </c>
      <c r="F8" s="44" t="str">
        <f>B2</f>
        <v>2,3,4</v>
      </c>
      <c r="H8" s="45" t="s">
        <v>1</v>
      </c>
      <c r="I8" s="46">
        <f>SUM(I6:I7)</f>
        <v>0</v>
      </c>
    </row>
    <row r="9" spans="1:9">
      <c r="A9" s="13"/>
      <c r="B9" s="13"/>
      <c r="C9" s="13"/>
      <c r="D9" s="13"/>
      <c r="E9" s="13"/>
      <c r="F9" s="13"/>
      <c r="G9" s="25"/>
      <c r="H9" s="47"/>
      <c r="I9" s="48"/>
    </row>
    <row r="10" spans="1:9">
      <c r="A10" s="13"/>
      <c r="B10" s="13"/>
      <c r="C10" s="13"/>
      <c r="D10" s="13"/>
      <c r="E10" s="13"/>
      <c r="F10" s="13"/>
      <c r="G10" s="25"/>
      <c r="H10" s="47"/>
      <c r="I10" s="48"/>
    </row>
    <row r="11" spans="1:9">
      <c r="A11" s="13"/>
      <c r="B11" s="13"/>
      <c r="C11" s="13"/>
      <c r="D11" s="13"/>
      <c r="E11" s="13"/>
      <c r="F11" s="13"/>
      <c r="G11" s="25"/>
      <c r="H11" s="47"/>
      <c r="I11" s="48"/>
    </row>
  </sheetData>
  <mergeCells count="1">
    <mergeCell ref="A7:H7"/>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I23"/>
  <sheetViews>
    <sheetView view="pageLayout" zoomScaleNormal="100" workbookViewId="0">
      <selection activeCell="B40" sqref="B40"/>
    </sheetView>
  </sheetViews>
  <sheetFormatPr defaultRowHeight="12.75"/>
  <cols>
    <col min="2" max="2" width="8.5703125" customWidth="1"/>
    <col min="3" max="3" width="8.7109375" customWidth="1"/>
    <col min="9" max="9" width="12.28515625" customWidth="1"/>
  </cols>
  <sheetData>
    <row r="1" spans="1:9" s="202" customFormat="1" ht="17.100000000000001" customHeight="1">
      <c r="A1" s="198" t="s">
        <v>16</v>
      </c>
      <c r="B1" s="208">
        <v>2.4</v>
      </c>
      <c r="C1" s="209"/>
      <c r="D1" s="203" t="s">
        <v>211</v>
      </c>
      <c r="E1" s="199"/>
      <c r="F1" s="199"/>
      <c r="G1" s="201"/>
      <c r="H1" s="199"/>
      <c r="I1" s="201"/>
    </row>
    <row r="2" spans="1:9" s="202" customFormat="1" ht="17.100000000000001" customHeight="1">
      <c r="A2" s="198" t="s">
        <v>25</v>
      </c>
      <c r="B2" s="206" t="s">
        <v>212</v>
      </c>
      <c r="C2" s="199"/>
      <c r="D2" s="200" t="s">
        <v>7</v>
      </c>
      <c r="E2" s="199"/>
      <c r="F2" s="199"/>
      <c r="G2" s="201"/>
      <c r="H2" s="199"/>
      <c r="I2" s="201"/>
    </row>
    <row r="3" spans="1:9" ht="16.5">
      <c r="A3" s="14"/>
      <c r="B3" s="38"/>
      <c r="C3" s="13"/>
      <c r="D3" s="28"/>
      <c r="E3" s="13"/>
      <c r="F3" s="13"/>
      <c r="G3" s="25"/>
      <c r="H3" s="13"/>
      <c r="I3" s="25"/>
    </row>
    <row r="4" spans="1:9" ht="25.5">
      <c r="A4" s="50" t="s">
        <v>17</v>
      </c>
      <c r="B4" s="50" t="s">
        <v>18</v>
      </c>
      <c r="C4" s="51"/>
      <c r="D4" s="52"/>
      <c r="E4" s="53" t="s">
        <v>19</v>
      </c>
      <c r="F4" s="54" t="s">
        <v>118</v>
      </c>
      <c r="G4" s="55" t="s">
        <v>20</v>
      </c>
      <c r="H4" s="52"/>
      <c r="I4" s="56" t="s">
        <v>21</v>
      </c>
    </row>
    <row r="5" spans="1:9" ht="13.5">
      <c r="A5" s="32"/>
      <c r="B5" s="32"/>
      <c r="C5" s="32"/>
      <c r="D5" s="32"/>
      <c r="E5" s="32"/>
      <c r="F5" s="32"/>
      <c r="G5" s="49"/>
      <c r="H5" s="32"/>
      <c r="I5" s="49"/>
    </row>
    <row r="6" spans="1:9">
      <c r="A6" s="39">
        <v>1</v>
      </c>
      <c r="B6" s="40"/>
      <c r="C6" s="13"/>
      <c r="D6" s="13"/>
      <c r="E6" s="41">
        <v>2.07E-2</v>
      </c>
      <c r="F6" s="40" t="s">
        <v>27</v>
      </c>
      <c r="G6" s="42">
        <v>0</v>
      </c>
      <c r="H6" s="13"/>
      <c r="I6" s="42">
        <f>E6*G6</f>
        <v>0</v>
      </c>
    </row>
    <row r="7" spans="1:9" ht="63.75" customHeight="1">
      <c r="A7" s="262" t="s">
        <v>221</v>
      </c>
      <c r="B7" s="262"/>
      <c r="C7" s="262"/>
      <c r="D7" s="262"/>
      <c r="E7" s="262"/>
      <c r="F7" s="262"/>
      <c r="G7" s="262"/>
      <c r="H7" s="262"/>
      <c r="I7" s="43"/>
    </row>
    <row r="8" spans="1:9">
      <c r="A8" s="39">
        <v>2</v>
      </c>
      <c r="B8" s="40"/>
      <c r="C8" s="217"/>
      <c r="D8" s="13"/>
      <c r="E8" s="71">
        <v>5</v>
      </c>
      <c r="F8" s="40" t="s">
        <v>23</v>
      </c>
      <c r="G8" s="42">
        <v>0</v>
      </c>
      <c r="H8" s="13"/>
      <c r="I8" s="42">
        <f>E8*G8</f>
        <v>0</v>
      </c>
    </row>
    <row r="9" spans="1:9" ht="63.75" customHeight="1">
      <c r="A9" s="262" t="s">
        <v>222</v>
      </c>
      <c r="B9" s="262"/>
      <c r="C9" s="262"/>
      <c r="D9" s="262"/>
      <c r="E9" s="264"/>
      <c r="F9" s="262"/>
      <c r="G9" s="262"/>
      <c r="H9" s="262"/>
      <c r="I9" s="43"/>
    </row>
    <row r="10" spans="1:9">
      <c r="A10" s="39">
        <v>3</v>
      </c>
      <c r="B10" s="40"/>
      <c r="C10" s="13"/>
      <c r="D10" s="13"/>
      <c r="E10" s="41">
        <f>12*0.7</f>
        <v>8.3999999999999986</v>
      </c>
      <c r="F10" s="40" t="s">
        <v>32</v>
      </c>
      <c r="G10" s="42">
        <v>0</v>
      </c>
      <c r="H10" s="13"/>
      <c r="I10" s="42">
        <f>E10*G10</f>
        <v>0</v>
      </c>
    </row>
    <row r="11" spans="1:9" ht="63.75" customHeight="1">
      <c r="A11" s="262" t="s">
        <v>223</v>
      </c>
      <c r="B11" s="262"/>
      <c r="C11" s="262"/>
      <c r="D11" s="262"/>
      <c r="E11" s="262"/>
      <c r="F11" s="262"/>
      <c r="G11" s="262"/>
      <c r="H11" s="262"/>
      <c r="I11" s="43"/>
    </row>
    <row r="12" spans="1:9">
      <c r="A12" s="39">
        <v>4</v>
      </c>
      <c r="B12" s="40"/>
      <c r="C12" s="13"/>
      <c r="D12" s="13"/>
      <c r="E12" s="41">
        <v>4</v>
      </c>
      <c r="F12" s="40" t="s">
        <v>23</v>
      </c>
      <c r="G12" s="42">
        <v>0</v>
      </c>
      <c r="H12" s="13"/>
      <c r="I12" s="42">
        <f>E12*G12</f>
        <v>0</v>
      </c>
    </row>
    <row r="13" spans="1:9" ht="63.75" customHeight="1">
      <c r="A13" s="262" t="s">
        <v>224</v>
      </c>
      <c r="B13" s="262"/>
      <c r="C13" s="262"/>
      <c r="D13" s="262"/>
      <c r="E13" s="262"/>
      <c r="F13" s="262"/>
      <c r="G13" s="262"/>
      <c r="H13" s="262"/>
      <c r="I13" s="43"/>
    </row>
    <row r="14" spans="1:9">
      <c r="A14" s="39">
        <v>5</v>
      </c>
      <c r="B14" s="40"/>
      <c r="C14" s="13"/>
      <c r="D14" s="13"/>
      <c r="E14" s="41">
        <f>20.7*2</f>
        <v>41.4</v>
      </c>
      <c r="F14" s="40" t="s">
        <v>32</v>
      </c>
      <c r="G14" s="42">
        <v>0</v>
      </c>
      <c r="H14" s="13"/>
      <c r="I14" s="42">
        <f>E14*G14</f>
        <v>0</v>
      </c>
    </row>
    <row r="15" spans="1:9" ht="63.75" customHeight="1">
      <c r="A15" s="262" t="s">
        <v>225</v>
      </c>
      <c r="B15" s="262"/>
      <c r="C15" s="262"/>
      <c r="D15" s="262"/>
      <c r="E15" s="262"/>
      <c r="F15" s="262"/>
      <c r="G15" s="262"/>
      <c r="H15" s="262"/>
      <c r="I15" s="43"/>
    </row>
    <row r="16" spans="1:9">
      <c r="A16" s="39">
        <v>6</v>
      </c>
      <c r="B16" s="40"/>
      <c r="C16" s="13"/>
      <c r="D16" s="13"/>
      <c r="E16" s="41">
        <v>300</v>
      </c>
      <c r="F16" s="40" t="s">
        <v>81</v>
      </c>
      <c r="G16" s="42">
        <v>0</v>
      </c>
      <c r="H16" s="13"/>
      <c r="I16" s="42">
        <f>E16*G16</f>
        <v>0</v>
      </c>
    </row>
    <row r="17" spans="1:9" ht="63.75" customHeight="1">
      <c r="A17" s="262" t="s">
        <v>226</v>
      </c>
      <c r="B17" s="262"/>
      <c r="C17" s="262"/>
      <c r="D17" s="262"/>
      <c r="E17" s="262"/>
      <c r="F17" s="262"/>
      <c r="G17" s="262"/>
      <c r="H17" s="262"/>
      <c r="I17" s="43"/>
    </row>
    <row r="18" spans="1:9">
      <c r="A18" s="39">
        <v>7</v>
      </c>
      <c r="B18" s="40"/>
      <c r="C18" s="13"/>
      <c r="D18" s="13"/>
      <c r="E18" s="41">
        <v>1</v>
      </c>
      <c r="F18" s="40" t="s">
        <v>42</v>
      </c>
      <c r="G18" s="42">
        <v>0</v>
      </c>
      <c r="H18" s="13"/>
      <c r="I18" s="42">
        <f>E18*G18</f>
        <v>0</v>
      </c>
    </row>
    <row r="19" spans="1:9" ht="63.75" customHeight="1">
      <c r="A19" s="262" t="s">
        <v>51</v>
      </c>
      <c r="B19" s="262"/>
      <c r="C19" s="262"/>
      <c r="D19" s="262"/>
      <c r="E19" s="262"/>
      <c r="F19" s="262"/>
      <c r="G19" s="262"/>
      <c r="H19" s="262"/>
      <c r="I19" s="43"/>
    </row>
    <row r="20" spans="1:9" ht="16.5">
      <c r="A20" s="13"/>
      <c r="B20" s="13"/>
      <c r="C20" s="13"/>
      <c r="D20" s="13"/>
      <c r="E20" s="28" t="s">
        <v>24</v>
      </c>
      <c r="F20" s="44" t="str">
        <f>B2</f>
        <v>2,4,1</v>
      </c>
      <c r="H20" s="45" t="s">
        <v>1</v>
      </c>
      <c r="I20" s="46">
        <f>SUM(I6:I19)</f>
        <v>0</v>
      </c>
    </row>
    <row r="21" spans="1:9">
      <c r="A21" s="13"/>
      <c r="B21" s="13"/>
      <c r="C21" s="13"/>
      <c r="D21" s="13"/>
      <c r="E21" s="13"/>
      <c r="F21" s="13"/>
      <c r="G21" s="25"/>
      <c r="H21" s="47"/>
      <c r="I21" s="48"/>
    </row>
    <row r="22" spans="1:9">
      <c r="A22" s="13"/>
      <c r="B22" s="13"/>
      <c r="C22" s="13"/>
      <c r="D22" s="13"/>
      <c r="E22" s="13"/>
      <c r="F22" s="13"/>
      <c r="G22" s="25"/>
      <c r="H22" s="47"/>
      <c r="I22" s="48"/>
    </row>
    <row r="23" spans="1:9">
      <c r="A23" s="13"/>
      <c r="B23" s="13"/>
      <c r="C23" s="13"/>
      <c r="D23" s="13"/>
      <c r="E23" s="13"/>
      <c r="F23" s="13"/>
      <c r="G23" s="25"/>
      <c r="H23" s="47"/>
      <c r="I23" s="48"/>
    </row>
  </sheetData>
  <mergeCells count="7">
    <mergeCell ref="A19:H19"/>
    <mergeCell ref="A7:H7"/>
    <mergeCell ref="A9:H9"/>
    <mergeCell ref="A11:H11"/>
    <mergeCell ref="A13:H13"/>
    <mergeCell ref="A15:H15"/>
    <mergeCell ref="A17:H17"/>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I15"/>
  <sheetViews>
    <sheetView view="pageLayout" zoomScaleNormal="100" workbookViewId="0">
      <selection activeCell="B40" sqref="B40"/>
    </sheetView>
  </sheetViews>
  <sheetFormatPr defaultRowHeight="12.75"/>
  <cols>
    <col min="2" max="2" width="8.5703125" customWidth="1"/>
    <col min="3" max="3" width="8.7109375" customWidth="1"/>
    <col min="9" max="9" width="12.28515625" customWidth="1"/>
  </cols>
  <sheetData>
    <row r="1" spans="1:9" s="202" customFormat="1" ht="17.100000000000001" customHeight="1">
      <c r="A1" s="198" t="s">
        <v>16</v>
      </c>
      <c r="B1" s="208">
        <v>2.4</v>
      </c>
      <c r="C1" s="209"/>
      <c r="D1" s="203" t="s">
        <v>211</v>
      </c>
      <c r="E1" s="199"/>
      <c r="F1" s="199"/>
      <c r="G1" s="201"/>
      <c r="H1" s="199"/>
      <c r="I1" s="201"/>
    </row>
    <row r="2" spans="1:9" s="202" customFormat="1" ht="17.100000000000001" customHeight="1">
      <c r="A2" s="198" t="s">
        <v>25</v>
      </c>
      <c r="B2" s="206" t="s">
        <v>213</v>
      </c>
      <c r="C2" s="199"/>
      <c r="D2" s="200" t="s">
        <v>241</v>
      </c>
      <c r="E2" s="199"/>
      <c r="F2" s="199"/>
      <c r="G2" s="201"/>
      <c r="H2" s="199"/>
      <c r="I2" s="201"/>
    </row>
    <row r="3" spans="1:9" ht="16.5">
      <c r="A3" s="14"/>
      <c r="B3" s="38"/>
      <c r="C3" s="13"/>
      <c r="D3" s="28"/>
      <c r="E3" s="13"/>
      <c r="F3" s="13"/>
      <c r="G3" s="25"/>
      <c r="H3" s="13"/>
      <c r="I3" s="25"/>
    </row>
    <row r="4" spans="1:9" ht="25.5">
      <c r="A4" s="50" t="s">
        <v>17</v>
      </c>
      <c r="B4" s="50" t="s">
        <v>18</v>
      </c>
      <c r="C4" s="51"/>
      <c r="D4" s="52"/>
      <c r="E4" s="53" t="s">
        <v>19</v>
      </c>
      <c r="F4" s="54" t="s">
        <v>118</v>
      </c>
      <c r="G4" s="55" t="s">
        <v>20</v>
      </c>
      <c r="H4" s="52"/>
      <c r="I4" s="56" t="s">
        <v>21</v>
      </c>
    </row>
    <row r="5" spans="1:9" ht="13.5">
      <c r="A5" s="32"/>
      <c r="B5" s="32"/>
      <c r="C5" s="32"/>
      <c r="D5" s="32"/>
      <c r="E5" s="32"/>
      <c r="F5" s="32"/>
      <c r="G5" s="49"/>
      <c r="H5" s="32"/>
      <c r="I5" s="49"/>
    </row>
    <row r="6" spans="1:9">
      <c r="A6" s="39">
        <v>1</v>
      </c>
      <c r="B6" s="40"/>
      <c r="C6" s="13"/>
      <c r="D6" s="13"/>
      <c r="E6" s="71">
        <f>20.7*2*0.55</f>
        <v>22.77</v>
      </c>
      <c r="F6" s="40" t="s">
        <v>42</v>
      </c>
      <c r="G6" s="42">
        <v>0</v>
      </c>
      <c r="H6" s="13"/>
      <c r="I6" s="42">
        <f>E6*G6</f>
        <v>0</v>
      </c>
    </row>
    <row r="7" spans="1:9" ht="54.75" customHeight="1">
      <c r="A7" s="262" t="s">
        <v>239</v>
      </c>
      <c r="B7" s="262"/>
      <c r="C7" s="262"/>
      <c r="D7" s="262"/>
      <c r="E7" s="262"/>
      <c r="F7" s="262"/>
      <c r="G7" s="262"/>
      <c r="H7" s="262"/>
      <c r="I7" s="43"/>
    </row>
    <row r="8" spans="1:9">
      <c r="A8" s="39">
        <v>2</v>
      </c>
      <c r="B8" s="40"/>
      <c r="C8" s="217"/>
      <c r="D8" s="13"/>
      <c r="E8" s="71">
        <v>10</v>
      </c>
      <c r="F8" s="40" t="s">
        <v>35</v>
      </c>
      <c r="G8" s="42">
        <v>0</v>
      </c>
      <c r="H8" s="13"/>
      <c r="I8" s="42">
        <f>E8*G8</f>
        <v>0</v>
      </c>
    </row>
    <row r="9" spans="1:9" ht="54" customHeight="1">
      <c r="A9" s="262" t="s">
        <v>240</v>
      </c>
      <c r="B9" s="262"/>
      <c r="C9" s="262"/>
      <c r="D9" s="262"/>
      <c r="E9" s="262"/>
      <c r="F9" s="262"/>
      <c r="G9" s="262"/>
      <c r="H9" s="262"/>
      <c r="I9" s="43"/>
    </row>
    <row r="10" spans="1:9">
      <c r="A10" s="39">
        <v>3</v>
      </c>
      <c r="B10" s="40"/>
      <c r="C10" s="13"/>
      <c r="D10" s="13"/>
      <c r="E10" s="71">
        <f>E6*0.25</f>
        <v>5.6924999999999999</v>
      </c>
      <c r="F10" s="40" t="s">
        <v>42</v>
      </c>
      <c r="G10" s="42">
        <v>0</v>
      </c>
      <c r="H10" s="13"/>
      <c r="I10" s="42">
        <f>E10*G10</f>
        <v>0</v>
      </c>
    </row>
    <row r="11" spans="1:9" ht="63.75" customHeight="1">
      <c r="A11" s="262" t="s">
        <v>51</v>
      </c>
      <c r="B11" s="262"/>
      <c r="C11" s="262"/>
      <c r="D11" s="262"/>
      <c r="E11" s="262"/>
      <c r="F11" s="262"/>
      <c r="G11" s="262"/>
      <c r="H11" s="262"/>
      <c r="I11" s="43"/>
    </row>
    <row r="12" spans="1:9" ht="16.5">
      <c r="A12" s="13"/>
      <c r="B12" s="13"/>
      <c r="C12" s="13"/>
      <c r="D12" s="13"/>
      <c r="E12" s="28" t="s">
        <v>24</v>
      </c>
      <c r="F12" s="44" t="str">
        <f>B2</f>
        <v>2,4,2</v>
      </c>
      <c r="H12" s="45" t="s">
        <v>1</v>
      </c>
      <c r="I12" s="46">
        <f>SUM(I6:I11)</f>
        <v>0</v>
      </c>
    </row>
    <row r="13" spans="1:9">
      <c r="A13" s="13"/>
      <c r="B13" s="13"/>
      <c r="C13" s="13"/>
      <c r="D13" s="13"/>
      <c r="E13" s="13"/>
      <c r="F13" s="13"/>
      <c r="G13" s="25"/>
      <c r="H13" s="47"/>
      <c r="I13" s="48"/>
    </row>
    <row r="14" spans="1:9">
      <c r="A14" s="13"/>
      <c r="B14" s="13"/>
      <c r="C14" s="13"/>
      <c r="D14" s="13"/>
      <c r="E14" s="13"/>
      <c r="F14" s="13"/>
      <c r="G14" s="25"/>
      <c r="H14" s="47"/>
      <c r="I14" s="48"/>
    </row>
    <row r="15" spans="1:9">
      <c r="A15" s="13"/>
      <c r="B15" s="13"/>
      <c r="C15" s="13"/>
      <c r="D15" s="13"/>
      <c r="E15" s="13"/>
      <c r="F15" s="13"/>
      <c r="G15" s="25"/>
      <c r="H15" s="47"/>
      <c r="I15" s="48"/>
    </row>
  </sheetData>
  <mergeCells count="3">
    <mergeCell ref="A9:H9"/>
    <mergeCell ref="A11:H11"/>
    <mergeCell ref="A7:H7"/>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R32"/>
  <sheetViews>
    <sheetView view="pageLayout" zoomScaleNormal="100" workbookViewId="0">
      <selection activeCell="B40" sqref="B40"/>
    </sheetView>
  </sheetViews>
  <sheetFormatPr defaultRowHeight="12.75"/>
  <cols>
    <col min="2" max="2" width="8.5703125" customWidth="1"/>
    <col min="3" max="3" width="8.7109375" customWidth="1"/>
    <col min="9" max="9" width="12" customWidth="1"/>
  </cols>
  <sheetData>
    <row r="1" spans="1:18" s="202" customFormat="1" ht="17.100000000000001" customHeight="1">
      <c r="A1" s="251" t="s">
        <v>16</v>
      </c>
      <c r="B1" s="208">
        <v>2.4</v>
      </c>
      <c r="C1" s="209"/>
      <c r="D1" s="203" t="s">
        <v>211</v>
      </c>
      <c r="E1" s="199"/>
      <c r="F1" s="199"/>
      <c r="G1" s="201"/>
      <c r="H1" s="199"/>
      <c r="I1" s="201"/>
    </row>
    <row r="2" spans="1:18" s="202" customFormat="1" ht="17.100000000000001" customHeight="1">
      <c r="A2" s="251" t="s">
        <v>25</v>
      </c>
      <c r="B2" s="206" t="s">
        <v>214</v>
      </c>
      <c r="D2" s="200" t="s">
        <v>8</v>
      </c>
      <c r="E2" s="199"/>
      <c r="F2" s="199"/>
      <c r="G2" s="201"/>
      <c r="H2" s="199"/>
      <c r="I2" s="201"/>
    </row>
    <row r="3" spans="1:18" ht="16.5">
      <c r="A3" s="14"/>
      <c r="B3" s="38"/>
      <c r="C3" s="13"/>
      <c r="D3" s="28"/>
      <c r="E3" s="13"/>
      <c r="F3" s="13"/>
      <c r="G3" s="25"/>
      <c r="H3" s="13"/>
      <c r="I3" s="25"/>
    </row>
    <row r="4" spans="1:18" ht="25.5">
      <c r="A4" s="50" t="s">
        <v>17</v>
      </c>
      <c r="B4" s="50" t="s">
        <v>18</v>
      </c>
      <c r="C4" s="51"/>
      <c r="D4" s="52"/>
      <c r="E4" s="53" t="s">
        <v>19</v>
      </c>
      <c r="F4" s="54" t="s">
        <v>118</v>
      </c>
      <c r="G4" s="55" t="s">
        <v>20</v>
      </c>
      <c r="H4" s="52"/>
      <c r="I4" s="56" t="s">
        <v>21</v>
      </c>
    </row>
    <row r="5" spans="1:18" ht="13.5">
      <c r="A5" s="32"/>
      <c r="B5" s="32"/>
      <c r="C5" s="32"/>
      <c r="D5" s="32"/>
      <c r="E5" s="32"/>
      <c r="F5" s="32"/>
      <c r="G5" s="49"/>
      <c r="H5" s="32"/>
      <c r="I5" s="49"/>
    </row>
    <row r="6" spans="1:18">
      <c r="A6" s="39">
        <v>1</v>
      </c>
      <c r="B6" s="40"/>
      <c r="C6" s="13"/>
      <c r="D6" s="13"/>
      <c r="E6" s="41">
        <f>(20.7*2)*0.15</f>
        <v>6.21</v>
      </c>
      <c r="F6" s="40" t="s">
        <v>42</v>
      </c>
      <c r="G6" s="42">
        <v>0</v>
      </c>
      <c r="H6" s="13"/>
      <c r="I6" s="42">
        <f>E6*G6</f>
        <v>0</v>
      </c>
    </row>
    <row r="7" spans="1:18" ht="63.75" customHeight="1">
      <c r="A7" s="262" t="s">
        <v>227</v>
      </c>
      <c r="B7" s="262"/>
      <c r="C7" s="262"/>
      <c r="D7" s="262"/>
      <c r="E7" s="262"/>
      <c r="F7" s="262"/>
      <c r="G7" s="262"/>
      <c r="H7" s="262"/>
      <c r="I7" s="43"/>
      <c r="R7" s="3"/>
    </row>
    <row r="8" spans="1:18">
      <c r="A8" s="39">
        <v>2</v>
      </c>
      <c r="B8" s="40"/>
      <c r="C8" s="217"/>
      <c r="D8" s="72"/>
      <c r="E8" s="71">
        <f>20.7*2</f>
        <v>41.4</v>
      </c>
      <c r="F8" s="40" t="s">
        <v>42</v>
      </c>
      <c r="G8" s="42"/>
      <c r="H8" s="13"/>
      <c r="I8" s="42">
        <f>SUM(H9:H11)</f>
        <v>0</v>
      </c>
    </row>
    <row r="9" spans="1:18">
      <c r="A9" s="39"/>
      <c r="B9" s="40"/>
      <c r="C9" s="13"/>
      <c r="D9" s="13" t="s">
        <v>228</v>
      </c>
      <c r="E9" s="41">
        <f>E8*0.25</f>
        <v>10.35</v>
      </c>
      <c r="F9" s="40"/>
      <c r="G9" s="42">
        <v>0</v>
      </c>
      <c r="H9" s="73">
        <f>E9*G9</f>
        <v>0</v>
      </c>
      <c r="I9" s="42"/>
    </row>
    <row r="10" spans="1:18">
      <c r="A10" s="39"/>
      <c r="B10" s="40"/>
      <c r="C10" s="13"/>
      <c r="D10" s="13" t="s">
        <v>229</v>
      </c>
      <c r="E10" s="41">
        <f>E8*0.25</f>
        <v>10.35</v>
      </c>
      <c r="F10" s="40"/>
      <c r="G10" s="42">
        <v>0</v>
      </c>
      <c r="H10" s="73">
        <f>E10*G10</f>
        <v>0</v>
      </c>
      <c r="I10" s="42"/>
    </row>
    <row r="11" spans="1:18">
      <c r="A11" s="39"/>
      <c r="B11" s="40"/>
      <c r="C11" s="13"/>
      <c r="D11" s="13" t="s">
        <v>230</v>
      </c>
      <c r="E11" s="41">
        <f>E8*0.5</f>
        <v>20.7</v>
      </c>
      <c r="F11" s="40"/>
      <c r="G11" s="42">
        <v>0</v>
      </c>
      <c r="H11" s="73">
        <f>E11*G11</f>
        <v>0</v>
      </c>
      <c r="I11" s="42"/>
    </row>
    <row r="12" spans="1:18" ht="63.75" customHeight="1">
      <c r="A12" s="262" t="s">
        <v>120</v>
      </c>
      <c r="B12" s="262"/>
      <c r="C12" s="262"/>
      <c r="D12" s="262"/>
      <c r="E12" s="262"/>
      <c r="F12" s="262"/>
      <c r="G12" s="262"/>
      <c r="H12" s="262"/>
      <c r="I12" s="43"/>
    </row>
    <row r="13" spans="1:18">
      <c r="A13" s="39">
        <v>3</v>
      </c>
      <c r="B13" s="40"/>
      <c r="C13" s="13"/>
      <c r="D13" s="13"/>
      <c r="E13" s="41">
        <f>20.7*1</f>
        <v>20.7</v>
      </c>
      <c r="F13" s="40" t="s">
        <v>32</v>
      </c>
      <c r="G13" s="42">
        <v>0</v>
      </c>
      <c r="H13" s="13"/>
      <c r="I13" s="42">
        <f>E13*G13</f>
        <v>0</v>
      </c>
    </row>
    <row r="14" spans="1:18" ht="63.75" customHeight="1">
      <c r="A14" s="262" t="s">
        <v>231</v>
      </c>
      <c r="B14" s="262"/>
      <c r="C14" s="262"/>
      <c r="D14" s="262"/>
      <c r="E14" s="262"/>
      <c r="F14" s="262"/>
      <c r="G14" s="262"/>
      <c r="H14" s="262"/>
      <c r="I14" s="43"/>
    </row>
    <row r="15" spans="1:18">
      <c r="A15" s="39">
        <v>4</v>
      </c>
      <c r="B15" s="40"/>
      <c r="C15" s="13"/>
      <c r="D15" s="13"/>
      <c r="E15" s="71">
        <f>0.22*20.7</f>
        <v>4.5540000000000003</v>
      </c>
      <c r="F15" s="40" t="s">
        <v>42</v>
      </c>
      <c r="G15" s="42">
        <v>0</v>
      </c>
      <c r="H15" s="13"/>
      <c r="I15" s="42">
        <f>E15*G15</f>
        <v>0</v>
      </c>
    </row>
    <row r="16" spans="1:18" ht="63.75" customHeight="1">
      <c r="A16" s="262" t="s">
        <v>232</v>
      </c>
      <c r="B16" s="262"/>
      <c r="C16" s="262"/>
      <c r="D16" s="262"/>
      <c r="E16" s="262"/>
      <c r="F16" s="262"/>
      <c r="G16" s="262"/>
      <c r="H16" s="262"/>
      <c r="I16" s="43"/>
    </row>
    <row r="17" spans="1:10" ht="13.5">
      <c r="A17" s="39">
        <v>5</v>
      </c>
      <c r="B17" s="40"/>
      <c r="C17" s="13"/>
      <c r="D17" s="13"/>
      <c r="E17" s="41">
        <v>1</v>
      </c>
      <c r="F17" s="40" t="s">
        <v>42</v>
      </c>
      <c r="G17" s="252">
        <v>0</v>
      </c>
      <c r="H17" s="75"/>
      <c r="I17" s="42">
        <f>E17*G17</f>
        <v>0</v>
      </c>
    </row>
    <row r="18" spans="1:10" ht="63.75" customHeight="1">
      <c r="A18" s="262" t="s">
        <v>233</v>
      </c>
      <c r="B18" s="262"/>
      <c r="C18" s="262"/>
      <c r="D18" s="262"/>
      <c r="E18" s="262"/>
      <c r="F18" s="262"/>
      <c r="G18" s="262"/>
      <c r="H18" s="262"/>
      <c r="I18" s="43"/>
    </row>
    <row r="19" spans="1:10">
      <c r="A19" s="39">
        <v>6</v>
      </c>
      <c r="B19" s="40"/>
      <c r="C19" s="13"/>
      <c r="D19" s="13"/>
      <c r="E19" s="71">
        <f>(1.5*20.7)*0.4</f>
        <v>12.42</v>
      </c>
      <c r="F19" s="40" t="s">
        <v>42</v>
      </c>
      <c r="G19" s="42">
        <v>0</v>
      </c>
      <c r="H19" s="13"/>
      <c r="I19" s="42">
        <f>E19*G19</f>
        <v>0</v>
      </c>
    </row>
    <row r="20" spans="1:10" ht="63.75" customHeight="1">
      <c r="A20" s="262" t="s">
        <v>234</v>
      </c>
      <c r="B20" s="262"/>
      <c r="C20" s="262"/>
      <c r="D20" s="262"/>
      <c r="E20" s="262"/>
      <c r="F20" s="262"/>
      <c r="G20" s="262"/>
      <c r="H20" s="262"/>
      <c r="I20" s="43"/>
      <c r="J20" s="74"/>
    </row>
    <row r="21" spans="1:10">
      <c r="A21" s="39">
        <v>7</v>
      </c>
      <c r="B21" s="40"/>
      <c r="C21" s="13"/>
      <c r="D21" s="13"/>
      <c r="E21" s="71">
        <f>(1.5*20.7)-E19-E15</f>
        <v>14.075999999999995</v>
      </c>
      <c r="F21" s="40" t="s">
        <v>42</v>
      </c>
      <c r="G21" s="42">
        <v>0</v>
      </c>
      <c r="H21" s="13"/>
      <c r="I21" s="42">
        <f>E21*G21</f>
        <v>0</v>
      </c>
    </row>
    <row r="22" spans="1:10" ht="63.75" customHeight="1">
      <c r="A22" s="262" t="s">
        <v>235</v>
      </c>
      <c r="B22" s="262"/>
      <c r="C22" s="262"/>
      <c r="D22" s="262"/>
      <c r="E22" s="262"/>
      <c r="F22" s="262"/>
      <c r="G22" s="262"/>
      <c r="H22" s="262"/>
      <c r="I22" s="43"/>
    </row>
    <row r="23" spans="1:10">
      <c r="A23" s="39">
        <v>8</v>
      </c>
      <c r="B23" s="40"/>
      <c r="C23" s="13"/>
      <c r="D23" s="13"/>
      <c r="E23" s="41">
        <f>20.7*2</f>
        <v>41.4</v>
      </c>
      <c r="F23" s="40" t="s">
        <v>32</v>
      </c>
      <c r="G23" s="42">
        <v>0</v>
      </c>
      <c r="H23" s="13"/>
      <c r="I23" s="42">
        <f>E23*G23</f>
        <v>0</v>
      </c>
    </row>
    <row r="24" spans="1:10" ht="78" customHeight="1">
      <c r="A24" s="262" t="s">
        <v>236</v>
      </c>
      <c r="B24" s="262"/>
      <c r="C24" s="262"/>
      <c r="D24" s="262"/>
      <c r="E24" s="262"/>
      <c r="F24" s="262"/>
      <c r="G24" s="262"/>
      <c r="H24" s="262"/>
      <c r="I24" s="43"/>
    </row>
    <row r="25" spans="1:10">
      <c r="A25" s="39">
        <v>9</v>
      </c>
      <c r="B25" s="40"/>
      <c r="C25" s="13"/>
      <c r="D25" s="13"/>
      <c r="E25" s="41">
        <f>E23</f>
        <v>41.4</v>
      </c>
      <c r="F25" s="40" t="s">
        <v>32</v>
      </c>
      <c r="G25" s="42">
        <v>0</v>
      </c>
      <c r="H25" s="13"/>
      <c r="I25" s="42">
        <f>E25*G25</f>
        <v>0</v>
      </c>
    </row>
    <row r="26" spans="1:10" ht="63.75" customHeight="1">
      <c r="A26" s="262" t="s">
        <v>237</v>
      </c>
      <c r="B26" s="262"/>
      <c r="C26" s="262"/>
      <c r="D26" s="262"/>
      <c r="E26" s="262"/>
      <c r="F26" s="262"/>
      <c r="G26" s="262"/>
      <c r="H26" s="262"/>
      <c r="I26" s="43"/>
    </row>
    <row r="27" spans="1:10">
      <c r="A27" s="39">
        <v>10</v>
      </c>
      <c r="B27" s="40"/>
      <c r="C27" s="13"/>
      <c r="D27" s="13"/>
      <c r="E27" s="71">
        <f>E8*0.5</f>
        <v>20.7</v>
      </c>
      <c r="F27" s="40" t="s">
        <v>32</v>
      </c>
      <c r="G27" s="42">
        <v>0</v>
      </c>
      <c r="H27" s="13"/>
      <c r="I27" s="42">
        <f>E27*G27</f>
        <v>0</v>
      </c>
    </row>
    <row r="28" spans="1:10" ht="63.75" customHeight="1">
      <c r="A28" s="262" t="s">
        <v>238</v>
      </c>
      <c r="B28" s="262"/>
      <c r="C28" s="262"/>
      <c r="D28" s="262"/>
      <c r="E28" s="262"/>
      <c r="F28" s="262"/>
      <c r="G28" s="262"/>
      <c r="H28" s="262"/>
      <c r="I28" s="43"/>
    </row>
    <row r="29" spans="1:10" ht="16.5">
      <c r="A29" s="13"/>
      <c r="B29" s="13"/>
      <c r="C29" s="13"/>
      <c r="D29" s="13"/>
      <c r="E29" s="28" t="s">
        <v>24</v>
      </c>
      <c r="F29" s="44" t="str">
        <f>B2</f>
        <v>2,4,3</v>
      </c>
      <c r="H29" s="45" t="s">
        <v>1</v>
      </c>
      <c r="I29" s="46">
        <f>SUM(I8:I26)</f>
        <v>0</v>
      </c>
    </row>
    <row r="30" spans="1:10">
      <c r="A30" s="13"/>
      <c r="B30" s="13"/>
      <c r="C30" s="13"/>
      <c r="D30" s="13"/>
      <c r="E30" s="13"/>
      <c r="F30" s="13"/>
      <c r="G30" s="25"/>
      <c r="H30" s="47"/>
      <c r="I30" s="48"/>
    </row>
    <row r="31" spans="1:10">
      <c r="A31" s="13"/>
      <c r="B31" s="13"/>
      <c r="C31" s="13"/>
      <c r="D31" s="13"/>
      <c r="E31" s="13"/>
      <c r="F31" s="13"/>
      <c r="G31" s="25"/>
      <c r="H31" s="47"/>
      <c r="I31" s="48"/>
    </row>
    <row r="32" spans="1:10">
      <c r="A32" s="13"/>
      <c r="B32" s="13"/>
      <c r="C32" s="13"/>
      <c r="D32" s="13"/>
      <c r="E32" s="13"/>
      <c r="F32" s="13"/>
      <c r="G32" s="25"/>
      <c r="H32" s="47"/>
      <c r="I32" s="48"/>
    </row>
  </sheetData>
  <mergeCells count="10">
    <mergeCell ref="A22:H22"/>
    <mergeCell ref="A24:H24"/>
    <mergeCell ref="A26:H26"/>
    <mergeCell ref="A28:H28"/>
    <mergeCell ref="A7:H7"/>
    <mergeCell ref="A12:H12"/>
    <mergeCell ref="A14:H14"/>
    <mergeCell ref="A16:H16"/>
    <mergeCell ref="A18:H18"/>
    <mergeCell ref="A20:H20"/>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I31"/>
  <sheetViews>
    <sheetView view="pageLayout" zoomScaleNormal="100" workbookViewId="0">
      <selection activeCell="B40" sqref="B40"/>
    </sheetView>
  </sheetViews>
  <sheetFormatPr defaultRowHeight="12.75"/>
  <cols>
    <col min="2" max="2" width="8.5703125" customWidth="1"/>
    <col min="3" max="3" width="8.7109375" customWidth="1"/>
    <col min="9" max="9" width="12" customWidth="1"/>
  </cols>
  <sheetData>
    <row r="1" spans="1:9" s="202" customFormat="1" ht="17.100000000000001" customHeight="1">
      <c r="A1" s="251" t="s">
        <v>16</v>
      </c>
      <c r="B1" s="208">
        <v>2.4</v>
      </c>
      <c r="C1" s="209"/>
      <c r="D1" s="203" t="s">
        <v>211</v>
      </c>
      <c r="E1" s="199"/>
      <c r="F1" s="199"/>
      <c r="G1" s="201"/>
      <c r="H1" s="199"/>
      <c r="I1" s="201"/>
    </row>
    <row r="2" spans="1:9" s="202" customFormat="1" ht="17.100000000000001" customHeight="1">
      <c r="A2" s="251" t="s">
        <v>25</v>
      </c>
      <c r="B2" s="206" t="s">
        <v>215</v>
      </c>
      <c r="D2" s="200" t="s">
        <v>253</v>
      </c>
      <c r="E2" s="199"/>
      <c r="F2" s="199"/>
      <c r="G2" s="201"/>
      <c r="H2" s="199"/>
      <c r="I2" s="201"/>
    </row>
    <row r="3" spans="1:9" ht="16.5">
      <c r="A3" s="14"/>
      <c r="B3" s="38"/>
      <c r="C3" s="13"/>
      <c r="D3" s="28"/>
      <c r="E3" s="13"/>
      <c r="F3" s="13"/>
      <c r="G3" s="25"/>
      <c r="H3" s="13"/>
      <c r="I3" s="25"/>
    </row>
    <row r="4" spans="1:9" ht="25.5">
      <c r="A4" s="50" t="s">
        <v>17</v>
      </c>
      <c r="B4" s="50" t="s">
        <v>18</v>
      </c>
      <c r="C4" s="51"/>
      <c r="D4" s="52"/>
      <c r="E4" s="53" t="s">
        <v>19</v>
      </c>
      <c r="F4" s="54" t="s">
        <v>118</v>
      </c>
      <c r="G4" s="55" t="s">
        <v>20</v>
      </c>
      <c r="H4" s="52"/>
      <c r="I4" s="56" t="s">
        <v>21</v>
      </c>
    </row>
    <row r="5" spans="1:9" ht="13.5">
      <c r="A5" s="32"/>
      <c r="B5" s="32"/>
      <c r="C5" s="32"/>
      <c r="D5" s="32"/>
      <c r="E5" s="32"/>
      <c r="F5" s="32"/>
      <c r="G5" s="49"/>
      <c r="H5" s="32"/>
      <c r="I5" s="49"/>
    </row>
    <row r="6" spans="1:9">
      <c r="A6" s="39">
        <v>1</v>
      </c>
      <c r="B6" s="40"/>
      <c r="C6" s="13"/>
      <c r="D6" s="13"/>
      <c r="E6" s="41">
        <f>(19.6*0.5)*2</f>
        <v>19.600000000000001</v>
      </c>
      <c r="F6" s="40" t="s">
        <v>32</v>
      </c>
      <c r="G6" s="42">
        <v>0</v>
      </c>
      <c r="H6" s="13"/>
      <c r="I6" s="42">
        <f>E6*G6</f>
        <v>0</v>
      </c>
    </row>
    <row r="7" spans="1:9" ht="56.25" customHeight="1">
      <c r="A7" s="262" t="s">
        <v>242</v>
      </c>
      <c r="B7" s="262"/>
      <c r="C7" s="262"/>
      <c r="D7" s="262"/>
      <c r="E7" s="262"/>
      <c r="F7" s="262"/>
      <c r="G7" s="262"/>
      <c r="H7" s="262"/>
      <c r="I7" s="43"/>
    </row>
    <row r="8" spans="1:9">
      <c r="A8" s="39">
        <v>2</v>
      </c>
      <c r="B8" s="40"/>
      <c r="C8" s="217"/>
      <c r="D8" s="13"/>
      <c r="E8" s="41">
        <f>(1.15*19.6)*1</f>
        <v>22.54</v>
      </c>
      <c r="F8" s="40" t="s">
        <v>32</v>
      </c>
      <c r="G8" s="42">
        <v>0</v>
      </c>
      <c r="H8" s="13"/>
      <c r="I8" s="42">
        <f>E8*G8</f>
        <v>0</v>
      </c>
    </row>
    <row r="9" spans="1:9" ht="54" customHeight="1">
      <c r="A9" s="262" t="s">
        <v>243</v>
      </c>
      <c r="B9" s="262"/>
      <c r="C9" s="262"/>
      <c r="D9" s="262"/>
      <c r="E9" s="262"/>
      <c r="F9" s="262"/>
      <c r="G9" s="262"/>
      <c r="H9" s="262"/>
      <c r="I9" s="43"/>
    </row>
    <row r="10" spans="1:9">
      <c r="A10" s="39">
        <v>3</v>
      </c>
      <c r="B10" s="40"/>
      <c r="C10" s="13"/>
      <c r="D10" s="13"/>
      <c r="E10" s="41">
        <f>0.065*19.6</f>
        <v>1.2740000000000002</v>
      </c>
      <c r="F10" s="40" t="s">
        <v>42</v>
      </c>
      <c r="G10" s="42">
        <v>0</v>
      </c>
      <c r="H10" s="13"/>
      <c r="I10" s="42">
        <f>E10*G10</f>
        <v>0</v>
      </c>
    </row>
    <row r="11" spans="1:9" ht="56.25" customHeight="1">
      <c r="A11" s="262" t="s">
        <v>244</v>
      </c>
      <c r="B11" s="262"/>
      <c r="C11" s="262"/>
      <c r="D11" s="262"/>
      <c r="E11" s="262"/>
      <c r="F11" s="262"/>
      <c r="G11" s="262"/>
      <c r="H11" s="262"/>
      <c r="I11" s="43"/>
    </row>
    <row r="12" spans="1:9">
      <c r="A12" s="39">
        <v>4</v>
      </c>
      <c r="B12" s="40"/>
      <c r="C12" s="13"/>
      <c r="D12" s="13"/>
      <c r="E12" s="71">
        <f>(0.6*0.4)*19.6</f>
        <v>4.7039999999999997</v>
      </c>
      <c r="F12" s="40" t="s">
        <v>42</v>
      </c>
      <c r="G12" s="42">
        <v>0</v>
      </c>
      <c r="H12" s="13"/>
      <c r="I12" s="42">
        <f>E12*G12</f>
        <v>0</v>
      </c>
    </row>
    <row r="13" spans="1:9" ht="56.25" customHeight="1">
      <c r="A13" s="262" t="s">
        <v>245</v>
      </c>
      <c r="B13" s="262"/>
      <c r="C13" s="262"/>
      <c r="D13" s="262"/>
      <c r="E13" s="262"/>
      <c r="F13" s="262"/>
      <c r="G13" s="262"/>
      <c r="H13" s="262"/>
      <c r="I13" s="43"/>
    </row>
    <row r="14" spans="1:9">
      <c r="A14" s="39">
        <v>5</v>
      </c>
      <c r="B14" s="40"/>
      <c r="C14" s="13"/>
      <c r="D14" s="13"/>
      <c r="E14" s="71">
        <f>(19.6*1.15)*0.25</f>
        <v>5.6349999999999998</v>
      </c>
      <c r="F14" s="40" t="s">
        <v>42</v>
      </c>
      <c r="G14" s="42">
        <v>0</v>
      </c>
      <c r="H14" s="13"/>
      <c r="I14" s="42">
        <f>E14*G14</f>
        <v>0</v>
      </c>
    </row>
    <row r="15" spans="1:9" ht="56.25" customHeight="1">
      <c r="A15" s="262" t="s">
        <v>246</v>
      </c>
      <c r="B15" s="262"/>
      <c r="C15" s="262"/>
      <c r="D15" s="262"/>
      <c r="E15" s="262"/>
      <c r="F15" s="262"/>
      <c r="G15" s="262"/>
      <c r="H15" s="262"/>
      <c r="I15" s="43"/>
    </row>
    <row r="16" spans="1:9">
      <c r="A16" s="39">
        <v>7</v>
      </c>
      <c r="B16" s="40"/>
      <c r="C16" s="13"/>
      <c r="D16" s="13"/>
      <c r="E16" s="71">
        <v>450</v>
      </c>
      <c r="F16" s="40" t="s">
        <v>81</v>
      </c>
      <c r="G16" s="42">
        <v>0</v>
      </c>
      <c r="H16" s="13"/>
      <c r="I16" s="42">
        <f>E16*G16</f>
        <v>0</v>
      </c>
    </row>
    <row r="17" spans="1:9" ht="57" customHeight="1">
      <c r="A17" s="262" t="s">
        <v>247</v>
      </c>
      <c r="B17" s="262"/>
      <c r="C17" s="262"/>
      <c r="D17" s="262"/>
      <c r="E17" s="262"/>
      <c r="F17" s="262"/>
      <c r="G17" s="262"/>
      <c r="H17" s="262"/>
      <c r="I17" s="43"/>
    </row>
    <row r="18" spans="1:9">
      <c r="A18" s="39">
        <v>8</v>
      </c>
      <c r="B18" s="40"/>
      <c r="C18" s="13"/>
      <c r="D18" s="13"/>
      <c r="E18" s="71">
        <v>260</v>
      </c>
      <c r="F18" s="40" t="s">
        <v>81</v>
      </c>
      <c r="G18" s="42">
        <v>0</v>
      </c>
      <c r="H18" s="13"/>
      <c r="I18" s="42">
        <f>E18*G18</f>
        <v>0</v>
      </c>
    </row>
    <row r="19" spans="1:9" ht="57" customHeight="1">
      <c r="A19" s="262" t="s">
        <v>248</v>
      </c>
      <c r="B19" s="262"/>
      <c r="C19" s="262"/>
      <c r="D19" s="262"/>
      <c r="E19" s="262"/>
      <c r="F19" s="262"/>
      <c r="G19" s="262"/>
      <c r="H19" s="262"/>
      <c r="I19" s="43"/>
    </row>
    <row r="20" spans="1:9">
      <c r="A20" s="39">
        <v>9</v>
      </c>
      <c r="B20" s="40"/>
      <c r="C20" s="13"/>
      <c r="D20" s="13"/>
      <c r="E20" s="41">
        <v>19</v>
      </c>
      <c r="F20" s="40" t="s">
        <v>35</v>
      </c>
      <c r="G20" s="42">
        <v>0</v>
      </c>
      <c r="H20" s="13"/>
      <c r="I20" s="42">
        <f>E20*G20</f>
        <v>0</v>
      </c>
    </row>
    <row r="21" spans="1:9" ht="55.5" customHeight="1">
      <c r="A21" s="262" t="s">
        <v>249</v>
      </c>
      <c r="B21" s="262"/>
      <c r="C21" s="262"/>
      <c r="D21" s="262"/>
      <c r="E21" s="262"/>
      <c r="F21" s="262"/>
      <c r="G21" s="262"/>
      <c r="H21" s="262"/>
      <c r="I21" s="43"/>
    </row>
    <row r="22" spans="1:9">
      <c r="A22" s="39">
        <v>10</v>
      </c>
      <c r="B22" s="40"/>
      <c r="C22" s="13"/>
      <c r="D22" s="13"/>
      <c r="E22" s="41">
        <v>1</v>
      </c>
      <c r="F22" s="40" t="s">
        <v>23</v>
      </c>
      <c r="G22" s="42">
        <v>0</v>
      </c>
      <c r="H22" s="13"/>
      <c r="I22" s="42">
        <f>E22*G22</f>
        <v>0</v>
      </c>
    </row>
    <row r="23" spans="1:9" ht="99.75" customHeight="1">
      <c r="A23" s="262" t="s">
        <v>250</v>
      </c>
      <c r="B23" s="262"/>
      <c r="C23" s="262"/>
      <c r="D23" s="262"/>
      <c r="E23" s="262"/>
      <c r="F23" s="262"/>
      <c r="G23" s="262"/>
      <c r="H23" s="262"/>
      <c r="I23" s="43"/>
    </row>
    <row r="24" spans="1:9">
      <c r="A24" s="76">
        <v>11</v>
      </c>
      <c r="B24" s="77"/>
      <c r="C24" s="78"/>
      <c r="D24" s="78"/>
      <c r="E24" s="79">
        <v>56</v>
      </c>
      <c r="F24" s="77" t="s">
        <v>32</v>
      </c>
      <c r="G24" s="80">
        <v>0</v>
      </c>
      <c r="H24" s="78"/>
      <c r="I24" s="80">
        <f>E24*G24</f>
        <v>0</v>
      </c>
    </row>
    <row r="25" spans="1:9" ht="98.25" customHeight="1">
      <c r="A25" s="262" t="s">
        <v>251</v>
      </c>
      <c r="B25" s="262"/>
      <c r="C25" s="262"/>
      <c r="D25" s="262"/>
      <c r="E25" s="262"/>
      <c r="F25" s="262"/>
      <c r="G25" s="262"/>
      <c r="H25" s="262"/>
      <c r="I25" s="81"/>
    </row>
    <row r="26" spans="1:9">
      <c r="A26" s="39">
        <v>12</v>
      </c>
      <c r="B26" s="40"/>
      <c r="C26" s="13"/>
      <c r="D26" s="13"/>
      <c r="E26" s="41">
        <v>4</v>
      </c>
      <c r="F26" s="40" t="s">
        <v>32</v>
      </c>
      <c r="G26" s="42">
        <v>0</v>
      </c>
      <c r="H26" s="13"/>
      <c r="I26" s="42">
        <f>E26*G26</f>
        <v>0</v>
      </c>
    </row>
    <row r="27" spans="1:9" ht="53.25" customHeight="1">
      <c r="A27" s="262" t="s">
        <v>252</v>
      </c>
      <c r="B27" s="262"/>
      <c r="C27" s="262"/>
      <c r="D27" s="262"/>
      <c r="E27" s="262"/>
      <c r="F27" s="262"/>
      <c r="G27" s="262"/>
      <c r="H27" s="262"/>
      <c r="I27" s="43"/>
    </row>
    <row r="28" spans="1:9" ht="16.5">
      <c r="A28" s="13"/>
      <c r="B28" s="13"/>
      <c r="C28" s="13"/>
      <c r="D28" s="13"/>
      <c r="E28" s="28" t="s">
        <v>24</v>
      </c>
      <c r="F28" s="44" t="str">
        <f>B2</f>
        <v>2,4,4</v>
      </c>
      <c r="H28" s="45" t="s">
        <v>1</v>
      </c>
      <c r="I28" s="46">
        <f>SUM(I6:I27)</f>
        <v>0</v>
      </c>
    </row>
    <row r="29" spans="1:9">
      <c r="A29" s="13"/>
      <c r="B29" s="13"/>
      <c r="C29" s="13"/>
      <c r="D29" s="13"/>
      <c r="E29" s="13"/>
      <c r="F29" s="13"/>
      <c r="G29" s="25"/>
      <c r="H29" s="47"/>
      <c r="I29" s="48"/>
    </row>
    <row r="30" spans="1:9">
      <c r="A30" s="13"/>
      <c r="B30" s="13"/>
      <c r="C30" s="13"/>
      <c r="D30" s="13"/>
      <c r="E30" s="13"/>
      <c r="F30" s="13"/>
      <c r="G30" s="25"/>
      <c r="H30" s="47"/>
      <c r="I30" s="48"/>
    </row>
    <row r="31" spans="1:9">
      <c r="A31" s="13"/>
      <c r="B31" s="13"/>
      <c r="C31" s="13"/>
      <c r="D31" s="13"/>
      <c r="E31" s="13"/>
      <c r="F31" s="13"/>
      <c r="G31" s="25"/>
      <c r="H31" s="47"/>
      <c r="I31" s="48"/>
    </row>
  </sheetData>
  <mergeCells count="11">
    <mergeCell ref="A19:H19"/>
    <mergeCell ref="A21:H21"/>
    <mergeCell ref="A23:H23"/>
    <mergeCell ref="A25:H25"/>
    <mergeCell ref="A27:H27"/>
    <mergeCell ref="A17:H17"/>
    <mergeCell ref="A7:H7"/>
    <mergeCell ref="A9:H9"/>
    <mergeCell ref="A11:H11"/>
    <mergeCell ref="A13:H13"/>
    <mergeCell ref="A15:H15"/>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I13"/>
  <sheetViews>
    <sheetView view="pageLayout" zoomScaleNormal="100" workbookViewId="0">
      <selection activeCell="B40" sqref="B40"/>
    </sheetView>
  </sheetViews>
  <sheetFormatPr defaultRowHeight="12.75"/>
  <cols>
    <col min="2" max="2" width="8.5703125" customWidth="1"/>
    <col min="3" max="3" width="8.7109375" customWidth="1"/>
    <col min="9" max="9" width="12.28515625" customWidth="1"/>
  </cols>
  <sheetData>
    <row r="1" spans="1:9" s="202" customFormat="1" ht="17.100000000000001" customHeight="1">
      <c r="A1" s="198" t="s">
        <v>16</v>
      </c>
      <c r="B1" s="208">
        <v>2.4</v>
      </c>
      <c r="C1" s="209"/>
      <c r="D1" s="203" t="s">
        <v>211</v>
      </c>
      <c r="E1" s="199"/>
      <c r="F1" s="199"/>
      <c r="G1" s="201"/>
      <c r="H1" s="199"/>
      <c r="I1" s="201"/>
    </row>
    <row r="2" spans="1:9" s="202" customFormat="1" ht="17.100000000000001" customHeight="1">
      <c r="A2" s="198" t="s">
        <v>25</v>
      </c>
      <c r="B2" s="206" t="s">
        <v>256</v>
      </c>
      <c r="C2" s="199"/>
      <c r="D2" s="200" t="s">
        <v>14</v>
      </c>
      <c r="E2" s="199"/>
      <c r="F2" s="199"/>
      <c r="G2" s="201"/>
      <c r="H2" s="199"/>
      <c r="I2" s="201"/>
    </row>
    <row r="3" spans="1:9" ht="16.5">
      <c r="A3" s="14"/>
      <c r="B3" s="38"/>
      <c r="C3" s="13"/>
      <c r="D3" s="28"/>
      <c r="E3" s="13"/>
      <c r="F3" s="13"/>
      <c r="G3" s="25"/>
      <c r="H3" s="13"/>
      <c r="I3" s="25"/>
    </row>
    <row r="4" spans="1:9" ht="25.5">
      <c r="A4" s="50" t="s">
        <v>17</v>
      </c>
      <c r="B4" s="50" t="s">
        <v>18</v>
      </c>
      <c r="C4" s="51"/>
      <c r="D4" s="52"/>
      <c r="E4" s="53" t="s">
        <v>19</v>
      </c>
      <c r="F4" s="54" t="s">
        <v>118</v>
      </c>
      <c r="G4" s="55" t="s">
        <v>20</v>
      </c>
      <c r="H4" s="52"/>
      <c r="I4" s="56" t="s">
        <v>21</v>
      </c>
    </row>
    <row r="5" spans="1:9" ht="13.5">
      <c r="A5" s="32"/>
      <c r="B5" s="32"/>
      <c r="C5" s="32"/>
      <c r="D5" s="32"/>
      <c r="E5" s="32"/>
      <c r="F5" s="32"/>
      <c r="G5" s="49"/>
      <c r="H5" s="32"/>
      <c r="I5" s="49"/>
    </row>
    <row r="6" spans="1:9">
      <c r="A6" s="39">
        <v>1</v>
      </c>
      <c r="B6" s="40"/>
      <c r="C6" s="13"/>
      <c r="D6" s="13"/>
      <c r="E6" s="41">
        <v>4</v>
      </c>
      <c r="F6" s="40" t="s">
        <v>23</v>
      </c>
      <c r="G6" s="42">
        <v>0</v>
      </c>
      <c r="H6" s="13"/>
      <c r="I6" s="42">
        <f>E6*G6</f>
        <v>0</v>
      </c>
    </row>
    <row r="7" spans="1:9" ht="63.75" customHeight="1">
      <c r="A7" s="262" t="s">
        <v>254</v>
      </c>
      <c r="B7" s="262"/>
      <c r="C7" s="262"/>
      <c r="D7" s="262"/>
      <c r="E7" s="262"/>
      <c r="F7" s="262"/>
      <c r="G7" s="262"/>
      <c r="H7" s="262"/>
      <c r="I7" s="43"/>
    </row>
    <row r="8" spans="1:9">
      <c r="A8" s="39">
        <v>2</v>
      </c>
      <c r="B8" s="40"/>
      <c r="C8" s="217"/>
      <c r="D8" s="13"/>
      <c r="E8" s="71">
        <v>30</v>
      </c>
      <c r="F8" s="40" t="s">
        <v>32</v>
      </c>
      <c r="G8" s="42">
        <v>0</v>
      </c>
      <c r="H8" s="13"/>
      <c r="I8" s="42">
        <f>E8*G8</f>
        <v>0</v>
      </c>
    </row>
    <row r="9" spans="1:9" ht="63.75" customHeight="1">
      <c r="A9" s="262" t="s">
        <v>255</v>
      </c>
      <c r="B9" s="262"/>
      <c r="C9" s="262"/>
      <c r="D9" s="262"/>
      <c r="E9" s="262"/>
      <c r="F9" s="262"/>
      <c r="G9" s="262"/>
      <c r="H9" s="262"/>
      <c r="I9" s="43"/>
    </row>
    <row r="10" spans="1:9" ht="16.5">
      <c r="A10" s="13"/>
      <c r="B10" s="13"/>
      <c r="C10" s="13"/>
      <c r="D10" s="13"/>
      <c r="E10" s="28" t="s">
        <v>24</v>
      </c>
      <c r="F10" s="44" t="str">
        <f>B2</f>
        <v>2,4,5</v>
      </c>
      <c r="H10" s="45" t="s">
        <v>1</v>
      </c>
      <c r="I10" s="46">
        <f>SUM(I6:I9)</f>
        <v>0</v>
      </c>
    </row>
    <row r="11" spans="1:9">
      <c r="A11" s="13"/>
      <c r="B11" s="13"/>
      <c r="C11" s="13"/>
      <c r="D11" s="13"/>
      <c r="E11" s="13"/>
      <c r="F11" s="13"/>
      <c r="G11" s="25"/>
      <c r="H11" s="47"/>
      <c r="I11" s="48"/>
    </row>
    <row r="12" spans="1:9">
      <c r="A12" s="13"/>
      <c r="B12" s="13"/>
      <c r="C12" s="13"/>
      <c r="D12" s="13"/>
      <c r="E12" s="13"/>
      <c r="F12" s="13"/>
      <c r="G12" s="25"/>
      <c r="H12" s="47"/>
      <c r="I12" s="48"/>
    </row>
    <row r="13" spans="1:9">
      <c r="A13" s="13"/>
      <c r="B13" s="13"/>
      <c r="C13" s="13"/>
      <c r="D13" s="13"/>
      <c r="E13" s="13"/>
      <c r="F13" s="13"/>
      <c r="G13" s="25"/>
      <c r="H13" s="47"/>
      <c r="I13" s="48"/>
    </row>
  </sheetData>
  <mergeCells count="2">
    <mergeCell ref="A7:H7"/>
    <mergeCell ref="A9:H9"/>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C62"/>
  <sheetViews>
    <sheetView view="pageLayout" zoomScaleNormal="100" workbookViewId="0">
      <selection activeCell="B40" sqref="B40"/>
    </sheetView>
  </sheetViews>
  <sheetFormatPr defaultRowHeight="12.75"/>
  <cols>
    <col min="1" max="1" width="3.5703125" style="197" customWidth="1"/>
    <col min="2" max="2" width="78.7109375" style="197" customWidth="1"/>
  </cols>
  <sheetData>
    <row r="1" spans="1:3" ht="18">
      <c r="A1" s="257" t="s">
        <v>154</v>
      </c>
      <c r="B1" s="257"/>
    </row>
    <row r="2" spans="1:3" ht="15.75">
      <c r="A2" s="194"/>
      <c r="B2" s="195"/>
    </row>
    <row r="3" spans="1:3" ht="27.75" customHeight="1">
      <c r="A3" s="256" t="s">
        <v>155</v>
      </c>
      <c r="B3" s="256"/>
    </row>
    <row r="4" spans="1:3" ht="15.75">
      <c r="A4" s="196"/>
      <c r="B4" s="196"/>
    </row>
    <row r="5" spans="1:3" ht="66.75" customHeight="1">
      <c r="A5" s="256" t="s">
        <v>156</v>
      </c>
      <c r="B5" s="256"/>
    </row>
    <row r="6" spans="1:3" ht="15.75">
      <c r="A6" s="196"/>
      <c r="B6" s="196"/>
    </row>
    <row r="7" spans="1:3" ht="133.5" customHeight="1">
      <c r="A7" s="256" t="s">
        <v>157</v>
      </c>
      <c r="B7" s="256"/>
    </row>
    <row r="8" spans="1:3" ht="15.75">
      <c r="A8" s="196"/>
      <c r="B8" s="196"/>
      <c r="C8" s="218"/>
    </row>
    <row r="9" spans="1:3" ht="46.5" customHeight="1">
      <c r="A9" s="256" t="s">
        <v>158</v>
      </c>
      <c r="B9" s="256"/>
    </row>
    <row r="10" spans="1:3" ht="15.75">
      <c r="A10" s="196"/>
      <c r="B10" s="196"/>
    </row>
    <row r="11" spans="1:3" ht="66" customHeight="1">
      <c r="A11" s="256" t="s">
        <v>159</v>
      </c>
      <c r="B11" s="256"/>
    </row>
    <row r="12" spans="1:3" ht="15.75">
      <c r="A12" s="196"/>
      <c r="B12" s="196"/>
    </row>
    <row r="13" spans="1:3" ht="40.5" customHeight="1">
      <c r="A13" s="256" t="s">
        <v>160</v>
      </c>
      <c r="B13" s="256"/>
    </row>
    <row r="14" spans="1:3" ht="15.75">
      <c r="A14" s="194"/>
      <c r="B14" s="193"/>
    </row>
    <row r="15" spans="1:3" ht="47.25">
      <c r="A15" s="66" t="s">
        <v>161</v>
      </c>
      <c r="B15" s="193" t="s">
        <v>162</v>
      </c>
    </row>
    <row r="16" spans="1:3" ht="31.5">
      <c r="A16" s="66" t="s">
        <v>161</v>
      </c>
      <c r="B16" s="193" t="s">
        <v>163</v>
      </c>
    </row>
    <row r="17" spans="1:2" ht="63">
      <c r="A17" s="66" t="s">
        <v>161</v>
      </c>
      <c r="B17" s="193" t="s">
        <v>164</v>
      </c>
    </row>
    <row r="18" spans="1:2" ht="31.5">
      <c r="A18" s="66" t="s">
        <v>161</v>
      </c>
      <c r="B18" s="193" t="s">
        <v>165</v>
      </c>
    </row>
    <row r="19" spans="1:2" ht="47.25">
      <c r="A19" s="66" t="s">
        <v>161</v>
      </c>
      <c r="B19" s="193" t="s">
        <v>166</v>
      </c>
    </row>
    <row r="20" spans="1:2" ht="47.25">
      <c r="A20" s="66" t="s">
        <v>161</v>
      </c>
      <c r="B20" s="193" t="s">
        <v>167</v>
      </c>
    </row>
    <row r="21" spans="1:2" ht="47.25">
      <c r="A21" s="66" t="s">
        <v>161</v>
      </c>
      <c r="B21" s="193" t="s">
        <v>168</v>
      </c>
    </row>
    <row r="22" spans="1:2" ht="63">
      <c r="A22" s="66" t="s">
        <v>161</v>
      </c>
      <c r="B22" s="193" t="s">
        <v>169</v>
      </c>
    </row>
    <row r="23" spans="1:2" ht="15.75">
      <c r="A23" s="66" t="s">
        <v>161</v>
      </c>
      <c r="B23" s="193" t="s">
        <v>170</v>
      </c>
    </row>
    <row r="24" spans="1:2" ht="47.25">
      <c r="A24" s="66" t="s">
        <v>161</v>
      </c>
      <c r="B24" s="193" t="s">
        <v>171</v>
      </c>
    </row>
    <row r="25" spans="1:2" ht="15.75">
      <c r="A25" s="66" t="s">
        <v>161</v>
      </c>
      <c r="B25" s="193" t="s">
        <v>172</v>
      </c>
    </row>
    <row r="26" spans="1:2" ht="141.75">
      <c r="A26" s="66" t="s">
        <v>161</v>
      </c>
      <c r="B26" s="193" t="s">
        <v>173</v>
      </c>
    </row>
    <row r="27" spans="1:2" ht="15.75">
      <c r="A27" s="66" t="s">
        <v>161</v>
      </c>
      <c r="B27" s="193" t="s">
        <v>174</v>
      </c>
    </row>
    <row r="28" spans="1:2" ht="94.5">
      <c r="A28" s="66" t="s">
        <v>161</v>
      </c>
      <c r="B28" s="193" t="s">
        <v>175</v>
      </c>
    </row>
    <row r="29" spans="1:2" ht="31.5">
      <c r="A29" s="66" t="s">
        <v>161</v>
      </c>
      <c r="B29" s="193" t="s">
        <v>176</v>
      </c>
    </row>
    <row r="30" spans="1:2" ht="31.5">
      <c r="A30" s="66" t="s">
        <v>161</v>
      </c>
      <c r="B30" s="193" t="s">
        <v>177</v>
      </c>
    </row>
    <row r="31" spans="1:2" ht="47.25">
      <c r="A31" s="66" t="s">
        <v>161</v>
      </c>
      <c r="B31" s="193" t="s">
        <v>178</v>
      </c>
    </row>
    <row r="32" spans="1:2" ht="15.75">
      <c r="A32" s="66" t="s">
        <v>161</v>
      </c>
      <c r="B32" s="193" t="s">
        <v>179</v>
      </c>
    </row>
    <row r="33" spans="1:2" ht="63">
      <c r="A33" s="66" t="s">
        <v>161</v>
      </c>
      <c r="B33" s="193" t="s">
        <v>180</v>
      </c>
    </row>
    <row r="34" spans="1:2" ht="15.75">
      <c r="A34" s="66" t="s">
        <v>161</v>
      </c>
      <c r="B34" s="193" t="s">
        <v>181</v>
      </c>
    </row>
    <row r="35" spans="1:2" ht="31.5">
      <c r="A35" s="66" t="s">
        <v>161</v>
      </c>
      <c r="B35" s="193" t="s">
        <v>182</v>
      </c>
    </row>
    <row r="36" spans="1:2" ht="31.5">
      <c r="A36" s="66" t="s">
        <v>161</v>
      </c>
      <c r="B36" s="193" t="s">
        <v>183</v>
      </c>
    </row>
    <row r="37" spans="1:2" ht="47.25">
      <c r="A37" s="66" t="s">
        <v>161</v>
      </c>
      <c r="B37" s="193" t="s">
        <v>184</v>
      </c>
    </row>
    <row r="38" spans="1:2" ht="31.5">
      <c r="A38" s="66" t="s">
        <v>161</v>
      </c>
      <c r="B38" s="193" t="s">
        <v>185</v>
      </c>
    </row>
    <row r="39" spans="1:2" ht="31.5">
      <c r="A39" s="66" t="s">
        <v>161</v>
      </c>
      <c r="B39" s="193" t="s">
        <v>186</v>
      </c>
    </row>
    <row r="40" spans="1:2" ht="31.5">
      <c r="A40" s="66" t="s">
        <v>161</v>
      </c>
      <c r="B40" s="193" t="s">
        <v>187</v>
      </c>
    </row>
    <row r="41" spans="1:2" ht="31.5">
      <c r="A41" s="66" t="s">
        <v>161</v>
      </c>
      <c r="B41" s="193" t="s">
        <v>188</v>
      </c>
    </row>
    <row r="42" spans="1:2" ht="78.75">
      <c r="A42" s="66" t="s">
        <v>161</v>
      </c>
      <c r="B42" s="193" t="s">
        <v>189</v>
      </c>
    </row>
    <row r="43" spans="1:2" ht="31.5">
      <c r="A43" s="66" t="s">
        <v>161</v>
      </c>
      <c r="B43" s="193" t="s">
        <v>190</v>
      </c>
    </row>
    <row r="44" spans="1:2" ht="15.75">
      <c r="A44" s="66" t="s">
        <v>161</v>
      </c>
      <c r="B44" s="193" t="s">
        <v>191</v>
      </c>
    </row>
    <row r="45" spans="1:2" ht="63">
      <c r="A45" s="66" t="s">
        <v>161</v>
      </c>
      <c r="B45" s="193" t="s">
        <v>192</v>
      </c>
    </row>
    <row r="46" spans="1:2" ht="31.5">
      <c r="A46" s="66" t="s">
        <v>161</v>
      </c>
      <c r="B46" s="193" t="s">
        <v>193</v>
      </c>
    </row>
    <row r="47" spans="1:2" ht="15.75">
      <c r="A47" s="66" t="s">
        <v>161</v>
      </c>
      <c r="B47" s="193" t="s">
        <v>194</v>
      </c>
    </row>
    <row r="48" spans="1:2" ht="15.75">
      <c r="A48" s="66" t="s">
        <v>161</v>
      </c>
      <c r="B48" s="193" t="s">
        <v>195</v>
      </c>
    </row>
    <row r="49" spans="1:2" ht="31.5">
      <c r="A49" s="66" t="s">
        <v>161</v>
      </c>
      <c r="B49" s="193" t="s">
        <v>196</v>
      </c>
    </row>
    <row r="50" spans="1:2" ht="31.5">
      <c r="A50" s="66" t="s">
        <v>161</v>
      </c>
      <c r="B50" s="193" t="s">
        <v>197</v>
      </c>
    </row>
    <row r="51" spans="1:2" ht="31.5">
      <c r="A51" s="66" t="s">
        <v>161</v>
      </c>
      <c r="B51" s="193" t="s">
        <v>198</v>
      </c>
    </row>
    <row r="52" spans="1:2" ht="31.5">
      <c r="A52" s="66" t="s">
        <v>161</v>
      </c>
      <c r="B52" s="193" t="s">
        <v>199</v>
      </c>
    </row>
    <row r="53" spans="1:2" ht="63">
      <c r="A53" s="66" t="s">
        <v>161</v>
      </c>
      <c r="B53" s="193" t="s">
        <v>200</v>
      </c>
    </row>
    <row r="54" spans="1:2" ht="31.5">
      <c r="A54" s="66" t="s">
        <v>161</v>
      </c>
      <c r="B54" s="193" t="s">
        <v>201</v>
      </c>
    </row>
    <row r="55" spans="1:2" ht="47.25">
      <c r="A55" s="66" t="s">
        <v>161</v>
      </c>
      <c r="B55" s="193" t="s">
        <v>202</v>
      </c>
    </row>
    <row r="56" spans="1:2" ht="63">
      <c r="A56" s="66" t="s">
        <v>161</v>
      </c>
      <c r="B56" s="193" t="s">
        <v>203</v>
      </c>
    </row>
    <row r="57" spans="1:2" ht="31.5">
      <c r="A57" s="66" t="s">
        <v>161</v>
      </c>
      <c r="B57" s="193" t="s">
        <v>204</v>
      </c>
    </row>
    <row r="58" spans="1:2" ht="47.25">
      <c r="A58" s="66" t="s">
        <v>161</v>
      </c>
      <c r="B58" s="193" t="s">
        <v>205</v>
      </c>
    </row>
    <row r="59" spans="1:2" ht="15.75">
      <c r="A59" s="66" t="s">
        <v>161</v>
      </c>
      <c r="B59" s="193" t="s">
        <v>206</v>
      </c>
    </row>
    <row r="60" spans="1:2" ht="47.25">
      <c r="A60" s="66" t="s">
        <v>161</v>
      </c>
      <c r="B60" s="193" t="s">
        <v>207</v>
      </c>
    </row>
    <row r="61" spans="1:2" ht="31.5">
      <c r="A61" s="66" t="s">
        <v>161</v>
      </c>
      <c r="B61" s="193" t="s">
        <v>208</v>
      </c>
    </row>
    <row r="62" spans="1:2" ht="31.5">
      <c r="A62" s="66" t="s">
        <v>161</v>
      </c>
      <c r="B62" s="193" t="s">
        <v>209</v>
      </c>
    </row>
  </sheetData>
  <mergeCells count="7">
    <mergeCell ref="A13:B13"/>
    <mergeCell ref="A1:B1"/>
    <mergeCell ref="A3:B3"/>
    <mergeCell ref="A5:B5"/>
    <mergeCell ref="A7:B7"/>
    <mergeCell ref="A9:B9"/>
    <mergeCell ref="A11:B11"/>
  </mergeCells>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I56"/>
  <sheetViews>
    <sheetView view="pageLayout" zoomScaleNormal="100" workbookViewId="0">
      <selection activeCell="B20" sqref="B20"/>
    </sheetView>
  </sheetViews>
  <sheetFormatPr defaultColWidth="9" defaultRowHeight="12.75"/>
  <cols>
    <col min="1" max="1" width="5" style="88" customWidth="1"/>
    <col min="2" max="2" width="51.28515625" style="87" customWidth="1"/>
    <col min="3" max="3" width="5.140625" style="86" bestFit="1" customWidth="1"/>
    <col min="4" max="4" width="7.28515625" style="87" bestFit="1" customWidth="1"/>
    <col min="5" max="5" width="7.5703125" style="87" bestFit="1" customWidth="1"/>
    <col min="6" max="6" width="11.28515625" style="87" customWidth="1"/>
    <col min="7" max="8" width="9" style="88"/>
    <col min="9" max="9" width="20.5703125" style="88" customWidth="1"/>
    <col min="10" max="16384" width="9" style="88"/>
  </cols>
  <sheetData>
    <row r="1" spans="1:9" s="202" customFormat="1" ht="17.100000000000001" customHeight="1">
      <c r="A1" s="198" t="s">
        <v>16</v>
      </c>
      <c r="B1" s="208">
        <v>2.5</v>
      </c>
      <c r="C1" s="203" t="s">
        <v>216</v>
      </c>
      <c r="D1" s="207"/>
      <c r="E1" s="199"/>
      <c r="F1" s="199"/>
      <c r="G1" s="201"/>
      <c r="H1" s="199"/>
      <c r="I1" s="201"/>
    </row>
    <row r="2" spans="1:9" s="202" customFormat="1" ht="17.100000000000001" customHeight="1">
      <c r="A2" s="198" t="s">
        <v>25</v>
      </c>
      <c r="B2" s="206" t="s">
        <v>217</v>
      </c>
      <c r="C2" s="200" t="s">
        <v>7</v>
      </c>
      <c r="D2" s="207"/>
      <c r="E2" s="199"/>
      <c r="F2" s="199"/>
      <c r="G2" s="201"/>
      <c r="H2" s="199"/>
      <c r="I2" s="201"/>
    </row>
    <row r="3" spans="1:9" ht="15.75">
      <c r="A3" s="84"/>
      <c r="B3" s="85"/>
    </row>
    <row r="4" spans="1:9">
      <c r="A4" s="89"/>
      <c r="B4" s="90"/>
      <c r="C4" s="91"/>
      <c r="D4" s="92"/>
      <c r="E4" s="92"/>
      <c r="F4" s="92"/>
    </row>
    <row r="5" spans="1:9">
      <c r="A5" s="93" t="s">
        <v>258</v>
      </c>
      <c r="B5" s="94" t="s">
        <v>259</v>
      </c>
      <c r="C5" s="95" t="s">
        <v>260</v>
      </c>
      <c r="D5" s="96" t="s">
        <v>261</v>
      </c>
      <c r="E5" s="96" t="s">
        <v>262</v>
      </c>
      <c r="F5" s="96" t="s">
        <v>263</v>
      </c>
    </row>
    <row r="6" spans="1:9" ht="13.5" thickBot="1">
      <c r="A6" s="97"/>
      <c r="B6" s="98"/>
      <c r="C6" s="99" t="s">
        <v>264</v>
      </c>
      <c r="D6" s="100"/>
      <c r="E6" s="100" t="s">
        <v>265</v>
      </c>
      <c r="F6" s="100" t="s">
        <v>266</v>
      </c>
    </row>
    <row r="7" spans="1:9">
      <c r="A7" s="89"/>
      <c r="B7" s="90"/>
      <c r="C7" s="91"/>
      <c r="D7" s="101"/>
      <c r="E7" s="101"/>
      <c r="F7" s="101"/>
    </row>
    <row r="8" spans="1:9" ht="26.25" customHeight="1">
      <c r="A8" s="102">
        <v>1</v>
      </c>
      <c r="B8" s="103" t="s">
        <v>267</v>
      </c>
      <c r="C8" s="214" t="s">
        <v>135</v>
      </c>
      <c r="D8" s="105">
        <v>266</v>
      </c>
      <c r="E8" s="105">
        <v>0</v>
      </c>
      <c r="F8" s="106">
        <f>D8*E8</f>
        <v>0</v>
      </c>
      <c r="I8" s="107"/>
    </row>
    <row r="9" spans="1:9" ht="15">
      <c r="A9" s="102"/>
      <c r="B9" s="108"/>
      <c r="C9" s="104"/>
      <c r="D9" s="105"/>
      <c r="E9" s="105"/>
      <c r="F9" s="106"/>
      <c r="I9" s="107"/>
    </row>
    <row r="10" spans="1:9" ht="96">
      <c r="A10" s="102">
        <v>2</v>
      </c>
      <c r="B10" s="109" t="s">
        <v>268</v>
      </c>
      <c r="C10" s="104" t="s">
        <v>269</v>
      </c>
      <c r="D10" s="105">
        <v>20</v>
      </c>
      <c r="E10" s="105">
        <v>0</v>
      </c>
      <c r="F10" s="106">
        <f>D10*E10</f>
        <v>0</v>
      </c>
      <c r="I10" s="107"/>
    </row>
    <row r="11" spans="1:9">
      <c r="A11" s="89"/>
      <c r="B11" s="111"/>
      <c r="D11" s="112"/>
      <c r="E11" s="113"/>
      <c r="F11" s="113"/>
    </row>
    <row r="12" spans="1:9" ht="16.5">
      <c r="A12" s="227" t="s">
        <v>217</v>
      </c>
      <c r="B12" s="228" t="s">
        <v>7</v>
      </c>
      <c r="C12" s="229"/>
      <c r="D12" s="230"/>
      <c r="E12" s="231" t="s">
        <v>270</v>
      </c>
      <c r="F12" s="230">
        <f>SUM(F8:F10)</f>
        <v>0</v>
      </c>
      <c r="I12" s="114"/>
    </row>
    <row r="13" spans="1:9">
      <c r="A13" s="89"/>
      <c r="B13" s="115"/>
      <c r="C13" s="116"/>
      <c r="D13" s="117"/>
      <c r="E13" s="118"/>
      <c r="F13" s="119"/>
    </row>
    <row r="14" spans="1:9">
      <c r="A14" s="89"/>
      <c r="B14" s="120"/>
      <c r="C14" s="91"/>
      <c r="D14" s="101"/>
      <c r="E14" s="101"/>
      <c r="F14" s="101"/>
    </row>
    <row r="15" spans="1:9">
      <c r="A15" s="89"/>
      <c r="B15" s="120"/>
      <c r="C15" s="91"/>
      <c r="D15" s="101"/>
      <c r="E15" s="101"/>
      <c r="F15" s="101"/>
    </row>
    <row r="16" spans="1:9">
      <c r="A16" s="89"/>
      <c r="B16" s="120"/>
      <c r="C16" s="91"/>
      <c r="D16" s="101"/>
      <c r="E16" s="101"/>
      <c r="F16" s="101"/>
    </row>
    <row r="17" spans="1:6">
      <c r="A17" s="89"/>
      <c r="B17" s="120"/>
      <c r="C17" s="91"/>
      <c r="D17" s="101"/>
      <c r="E17" s="101"/>
      <c r="F17" s="101"/>
    </row>
    <row r="18" spans="1:6">
      <c r="A18" s="89"/>
      <c r="B18" s="120"/>
      <c r="C18" s="91"/>
      <c r="D18" s="101"/>
      <c r="E18" s="101"/>
      <c r="F18" s="101"/>
    </row>
    <row r="19" spans="1:6">
      <c r="A19" s="89"/>
      <c r="B19" s="120"/>
      <c r="C19" s="91"/>
      <c r="D19" s="101"/>
      <c r="E19" s="101"/>
      <c r="F19" s="101"/>
    </row>
    <row r="20" spans="1:6">
      <c r="A20" s="89"/>
      <c r="B20" s="120"/>
      <c r="C20" s="91"/>
      <c r="D20" s="101"/>
      <c r="E20" s="101"/>
      <c r="F20" s="101"/>
    </row>
    <row r="21" spans="1:6">
      <c r="A21" s="89"/>
      <c r="B21" s="120"/>
      <c r="C21" s="91"/>
      <c r="D21" s="101"/>
      <c r="E21" s="101"/>
      <c r="F21" s="101"/>
    </row>
    <row r="22" spans="1:6">
      <c r="A22" s="89"/>
      <c r="B22" s="120"/>
      <c r="C22" s="91"/>
      <c r="D22" s="101"/>
      <c r="E22" s="101"/>
      <c r="F22" s="101"/>
    </row>
    <row r="23" spans="1:6">
      <c r="A23" s="89"/>
      <c r="B23" s="120"/>
      <c r="C23" s="91"/>
      <c r="D23" s="101"/>
      <c r="E23" s="101"/>
      <c r="F23" s="101"/>
    </row>
    <row r="24" spans="1:6">
      <c r="A24" s="89"/>
      <c r="B24" s="120"/>
      <c r="C24" s="91"/>
      <c r="D24" s="101"/>
      <c r="E24" s="101"/>
      <c r="F24" s="101"/>
    </row>
    <row r="25" spans="1:6">
      <c r="A25" s="89"/>
      <c r="B25" s="120"/>
      <c r="C25" s="91"/>
      <c r="D25" s="101"/>
      <c r="E25" s="101"/>
      <c r="F25" s="101"/>
    </row>
    <row r="26" spans="1:6">
      <c r="A26" s="89"/>
      <c r="B26" s="120"/>
      <c r="C26" s="91"/>
      <c r="D26" s="101"/>
      <c r="E26" s="101"/>
      <c r="F26" s="101"/>
    </row>
    <row r="27" spans="1:6">
      <c r="B27" s="120"/>
      <c r="C27" s="91"/>
      <c r="D27" s="101"/>
      <c r="E27" s="101"/>
      <c r="F27" s="101"/>
    </row>
    <row r="28" spans="1:6">
      <c r="B28" s="120"/>
      <c r="C28" s="91"/>
      <c r="D28" s="101"/>
      <c r="E28" s="101"/>
      <c r="F28" s="101"/>
    </row>
    <row r="29" spans="1:6">
      <c r="B29" s="120"/>
      <c r="C29" s="91"/>
      <c r="D29" s="101"/>
      <c r="E29" s="101"/>
      <c r="F29" s="101"/>
    </row>
    <row r="30" spans="1:6">
      <c r="B30" s="120"/>
      <c r="C30" s="91"/>
      <c r="D30" s="101"/>
      <c r="E30" s="101"/>
      <c r="F30" s="101"/>
    </row>
    <row r="31" spans="1:6">
      <c r="B31" s="120"/>
      <c r="C31" s="91"/>
      <c r="D31" s="101"/>
      <c r="E31" s="101"/>
      <c r="F31" s="101"/>
    </row>
    <row r="32" spans="1:6">
      <c r="B32" s="120"/>
      <c r="C32" s="91"/>
      <c r="D32" s="101"/>
      <c r="E32" s="101"/>
      <c r="F32" s="101"/>
    </row>
    <row r="33" spans="2:6">
      <c r="B33" s="120"/>
      <c r="C33" s="91"/>
      <c r="D33" s="101"/>
      <c r="E33" s="101"/>
      <c r="F33" s="101"/>
    </row>
    <row r="34" spans="2:6">
      <c r="B34" s="120"/>
      <c r="C34" s="91"/>
      <c r="D34" s="101"/>
      <c r="E34" s="101"/>
      <c r="F34" s="101"/>
    </row>
    <row r="35" spans="2:6">
      <c r="B35" s="120"/>
      <c r="C35" s="91"/>
      <c r="D35" s="101"/>
      <c r="E35" s="101"/>
      <c r="F35" s="101"/>
    </row>
    <row r="36" spans="2:6">
      <c r="B36" s="90"/>
      <c r="C36" s="91"/>
      <c r="D36" s="101"/>
      <c r="E36" s="101"/>
      <c r="F36" s="101"/>
    </row>
    <row r="37" spans="2:6">
      <c r="B37" s="90"/>
      <c r="C37" s="91"/>
      <c r="D37" s="101"/>
      <c r="E37" s="101"/>
      <c r="F37" s="101"/>
    </row>
    <row r="38" spans="2:6">
      <c r="B38" s="90"/>
      <c r="C38" s="91"/>
      <c r="D38" s="101"/>
      <c r="E38" s="101"/>
      <c r="F38" s="101"/>
    </row>
    <row r="39" spans="2:6">
      <c r="B39" s="90"/>
      <c r="C39" s="91"/>
      <c r="D39" s="101"/>
      <c r="E39" s="101"/>
      <c r="F39" s="101"/>
    </row>
    <row r="40" spans="2:6">
      <c r="B40" s="90"/>
      <c r="C40" s="91"/>
      <c r="D40" s="101"/>
      <c r="E40" s="101"/>
      <c r="F40" s="101"/>
    </row>
    <row r="41" spans="2:6">
      <c r="B41" s="90"/>
      <c r="C41" s="91"/>
      <c r="D41" s="101"/>
      <c r="E41" s="101"/>
      <c r="F41" s="101"/>
    </row>
    <row r="42" spans="2:6">
      <c r="B42" s="90"/>
      <c r="C42" s="91"/>
      <c r="D42" s="101"/>
      <c r="E42" s="101"/>
      <c r="F42" s="101"/>
    </row>
    <row r="43" spans="2:6">
      <c r="F43" s="101"/>
    </row>
    <row r="44" spans="2:6">
      <c r="F44" s="101"/>
    </row>
    <row r="45" spans="2:6">
      <c r="F45" s="101"/>
    </row>
    <row r="46" spans="2:6">
      <c r="F46" s="101"/>
    </row>
    <row r="47" spans="2:6">
      <c r="F47" s="101"/>
    </row>
    <row r="48" spans="2:6">
      <c r="F48" s="101"/>
    </row>
    <row r="49" spans="6:6">
      <c r="F49" s="101"/>
    </row>
    <row r="50" spans="6:6">
      <c r="F50" s="101"/>
    </row>
    <row r="51" spans="6:6">
      <c r="F51" s="101"/>
    </row>
    <row r="52" spans="6:6">
      <c r="F52" s="101"/>
    </row>
    <row r="53" spans="6:6">
      <c r="F53" s="101"/>
    </row>
    <row r="54" spans="6:6">
      <c r="F54" s="101"/>
    </row>
    <row r="55" spans="6:6">
      <c r="F55" s="101"/>
    </row>
    <row r="56" spans="6:6">
      <c r="F56" s="101"/>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N105"/>
  <sheetViews>
    <sheetView view="pageLayout" topLeftCell="A43" zoomScaleNormal="100" workbookViewId="0">
      <selection activeCell="B40" sqref="B40"/>
    </sheetView>
  </sheetViews>
  <sheetFormatPr defaultColWidth="9" defaultRowHeight="12.75"/>
  <cols>
    <col min="1" max="1" width="5" style="88" customWidth="1"/>
    <col min="2" max="2" width="51.28515625" style="87" customWidth="1"/>
    <col min="3" max="3" width="5.140625" style="86" bestFit="1" customWidth="1"/>
    <col min="4" max="4" width="7.28515625" style="87" bestFit="1" customWidth="1"/>
    <col min="5" max="5" width="7.5703125" style="87" bestFit="1" customWidth="1"/>
    <col min="6" max="6" width="11.28515625" style="87" customWidth="1"/>
    <col min="7" max="7" width="9" style="88"/>
    <col min="8" max="8" width="10.140625" style="88" bestFit="1" customWidth="1"/>
    <col min="9" max="16384" width="9" style="88"/>
  </cols>
  <sheetData>
    <row r="1" spans="1:14" s="202" customFormat="1" ht="17.100000000000001" customHeight="1">
      <c r="A1" s="198" t="s">
        <v>16</v>
      </c>
      <c r="B1" s="208">
        <v>2.5</v>
      </c>
      <c r="C1" s="203" t="s">
        <v>216</v>
      </c>
      <c r="D1" s="207"/>
      <c r="E1" s="199"/>
      <c r="F1" s="199"/>
      <c r="G1" s="201"/>
      <c r="H1" s="199"/>
      <c r="I1" s="201"/>
    </row>
    <row r="2" spans="1:14" s="202" customFormat="1" ht="17.100000000000001" customHeight="1">
      <c r="A2" s="198" t="s">
        <v>25</v>
      </c>
      <c r="B2" s="206" t="s">
        <v>218</v>
      </c>
      <c r="C2" s="200" t="s">
        <v>298</v>
      </c>
      <c r="D2" s="207"/>
      <c r="E2" s="199"/>
      <c r="F2" s="199"/>
      <c r="G2" s="201"/>
      <c r="H2" s="199"/>
      <c r="I2" s="201"/>
    </row>
    <row r="3" spans="1:14" ht="15.75">
      <c r="A3" s="84"/>
      <c r="B3" s="85"/>
    </row>
    <row r="4" spans="1:14">
      <c r="A4" s="89"/>
      <c r="B4" s="90"/>
      <c r="C4" s="91"/>
      <c r="D4" s="92"/>
      <c r="E4" s="92"/>
      <c r="F4" s="92"/>
    </row>
    <row r="5" spans="1:14">
      <c r="A5" s="93" t="s">
        <v>258</v>
      </c>
      <c r="B5" s="94" t="s">
        <v>259</v>
      </c>
      <c r="C5" s="95" t="s">
        <v>260</v>
      </c>
      <c r="D5" s="96" t="s">
        <v>261</v>
      </c>
      <c r="E5" s="96" t="s">
        <v>262</v>
      </c>
      <c r="F5" s="96" t="s">
        <v>263</v>
      </c>
    </row>
    <row r="6" spans="1:14" ht="13.5" thickBot="1">
      <c r="A6" s="97"/>
      <c r="B6" s="98"/>
      <c r="C6" s="99" t="s">
        <v>264</v>
      </c>
      <c r="D6" s="100"/>
      <c r="E6" s="100" t="s">
        <v>265</v>
      </c>
      <c r="F6" s="100" t="s">
        <v>266</v>
      </c>
    </row>
    <row r="7" spans="1:14" ht="132">
      <c r="A7" s="124">
        <v>1</v>
      </c>
      <c r="B7" s="125" t="s">
        <v>299</v>
      </c>
      <c r="C7" s="126" t="s">
        <v>300</v>
      </c>
      <c r="D7" s="127">
        <f>((75*0.93)+(173*0.7)+(18*0.6)+(30*0.5))*0.6</f>
        <v>129.99</v>
      </c>
      <c r="E7" s="127">
        <v>0</v>
      </c>
      <c r="F7" s="128">
        <f>D7*E7</f>
        <v>0</v>
      </c>
      <c r="H7" s="122"/>
      <c r="I7" s="122"/>
      <c r="J7" s="122"/>
      <c r="K7" s="122"/>
      <c r="L7" s="122"/>
      <c r="N7" s="122"/>
    </row>
    <row r="8" spans="1:14">
      <c r="A8" s="124"/>
      <c r="B8" s="125"/>
      <c r="C8" s="213"/>
      <c r="D8" s="127"/>
      <c r="E8" s="127"/>
      <c r="F8" s="128"/>
      <c r="N8" s="122"/>
    </row>
    <row r="9" spans="1:14" ht="132">
      <c r="A9" s="124">
        <v>2</v>
      </c>
      <c r="B9" s="125" t="s">
        <v>301</v>
      </c>
      <c r="C9" s="126" t="s">
        <v>300</v>
      </c>
      <c r="D9" s="127">
        <v>44</v>
      </c>
      <c r="E9" s="127">
        <v>0</v>
      </c>
      <c r="F9" s="128">
        <f>D9*E9</f>
        <v>0</v>
      </c>
      <c r="H9" s="122"/>
      <c r="I9" s="122"/>
      <c r="K9" s="122"/>
    </row>
    <row r="10" spans="1:14">
      <c r="A10" s="124"/>
      <c r="B10" s="125"/>
      <c r="C10" s="126"/>
      <c r="D10" s="127"/>
      <c r="E10" s="127"/>
      <c r="F10" s="128"/>
    </row>
    <row r="11" spans="1:14" ht="146.25" customHeight="1">
      <c r="A11" s="124">
        <v>3</v>
      </c>
      <c r="B11" s="125" t="s">
        <v>302</v>
      </c>
      <c r="C11" s="126" t="s">
        <v>300</v>
      </c>
      <c r="D11" s="127">
        <v>44</v>
      </c>
      <c r="E11" s="127">
        <v>0</v>
      </c>
      <c r="F11" s="128">
        <f>D11*E11</f>
        <v>0</v>
      </c>
      <c r="H11" s="122"/>
      <c r="J11" s="122"/>
      <c r="K11" s="122"/>
      <c r="L11" s="122"/>
    </row>
    <row r="12" spans="1:14">
      <c r="A12" s="124"/>
      <c r="B12" s="125"/>
      <c r="C12" s="126"/>
      <c r="D12" s="127"/>
      <c r="E12" s="127"/>
      <c r="F12" s="128"/>
    </row>
    <row r="13" spans="1:14" ht="36">
      <c r="A13" s="124">
        <v>4</v>
      </c>
      <c r="B13" s="129" t="s">
        <v>303</v>
      </c>
      <c r="C13" s="126" t="s">
        <v>300</v>
      </c>
      <c r="D13" s="127">
        <v>5</v>
      </c>
      <c r="E13" s="127">
        <v>0</v>
      </c>
      <c r="F13" s="128">
        <f>D13*E13</f>
        <v>0</v>
      </c>
    </row>
    <row r="14" spans="1:14">
      <c r="A14" s="124"/>
      <c r="B14" s="129"/>
      <c r="C14" s="126"/>
      <c r="D14" s="127"/>
      <c r="E14" s="127"/>
      <c r="F14" s="128"/>
    </row>
    <row r="15" spans="1:14" ht="36">
      <c r="A15" s="124">
        <v>5</v>
      </c>
      <c r="B15" s="129" t="s">
        <v>304</v>
      </c>
      <c r="C15" s="126" t="s">
        <v>149</v>
      </c>
      <c r="D15" s="127">
        <v>10</v>
      </c>
      <c r="E15" s="127">
        <v>0</v>
      </c>
      <c r="F15" s="128">
        <f>D15*E15</f>
        <v>0</v>
      </c>
    </row>
    <row r="16" spans="1:14">
      <c r="A16" s="124"/>
      <c r="B16" s="129"/>
      <c r="C16" s="126"/>
      <c r="D16" s="127"/>
      <c r="E16" s="127"/>
      <c r="F16" s="128"/>
    </row>
    <row r="17" spans="1:11" ht="36">
      <c r="A17" s="124">
        <v>6</v>
      </c>
      <c r="B17" s="130" t="s">
        <v>305</v>
      </c>
      <c r="C17" s="126" t="s">
        <v>149</v>
      </c>
      <c r="D17" s="127">
        <v>200.8</v>
      </c>
      <c r="E17" s="127">
        <v>0</v>
      </c>
      <c r="F17" s="128">
        <f>D17*E17</f>
        <v>0</v>
      </c>
      <c r="K17" s="87"/>
    </row>
    <row r="18" spans="1:11">
      <c r="A18" s="124"/>
      <c r="B18" s="131"/>
      <c r="C18" s="126"/>
      <c r="D18" s="127"/>
      <c r="E18" s="127"/>
      <c r="F18" s="128"/>
    </row>
    <row r="19" spans="1:11" ht="36">
      <c r="A19" s="124">
        <v>7</v>
      </c>
      <c r="B19" s="132" t="s">
        <v>306</v>
      </c>
      <c r="C19" s="126" t="s">
        <v>300</v>
      </c>
      <c r="D19" s="127">
        <v>20</v>
      </c>
      <c r="E19" s="127">
        <v>0</v>
      </c>
      <c r="F19" s="128">
        <f>D19*E19</f>
        <v>0</v>
      </c>
    </row>
    <row r="20" spans="1:11">
      <c r="A20" s="124"/>
      <c r="B20" s="132"/>
      <c r="C20" s="126"/>
      <c r="D20" s="127"/>
      <c r="E20" s="127"/>
      <c r="F20" s="128"/>
    </row>
    <row r="21" spans="1:11" ht="72">
      <c r="A21" s="124">
        <v>8</v>
      </c>
      <c r="B21" s="132" t="s">
        <v>307</v>
      </c>
      <c r="C21" s="126" t="s">
        <v>300</v>
      </c>
      <c r="D21" s="127">
        <v>70.28</v>
      </c>
      <c r="E21" s="127">
        <v>0</v>
      </c>
      <c r="F21" s="128">
        <f>D21*E21</f>
        <v>0</v>
      </c>
    </row>
    <row r="22" spans="1:11">
      <c r="A22" s="124"/>
      <c r="B22" s="132"/>
      <c r="C22" s="126"/>
      <c r="D22" s="127"/>
      <c r="E22" s="127"/>
      <c r="F22" s="128"/>
    </row>
    <row r="23" spans="1:11" ht="36">
      <c r="A23" s="124">
        <v>9</v>
      </c>
      <c r="B23" s="132" t="s">
        <v>308</v>
      </c>
      <c r="C23" s="126" t="s">
        <v>300</v>
      </c>
      <c r="D23" s="127">
        <v>8</v>
      </c>
      <c r="E23" s="127">
        <v>0</v>
      </c>
      <c r="F23" s="128">
        <f>D23*E23</f>
        <v>0</v>
      </c>
    </row>
    <row r="24" spans="1:11">
      <c r="A24" s="124"/>
      <c r="B24" s="132"/>
      <c r="C24" s="126"/>
      <c r="D24" s="127"/>
      <c r="E24" s="127"/>
      <c r="F24" s="128"/>
    </row>
    <row r="25" spans="1:11">
      <c r="A25" s="124">
        <v>10</v>
      </c>
      <c r="B25" s="132" t="s">
        <v>309</v>
      </c>
      <c r="C25" s="133" t="s">
        <v>136</v>
      </c>
      <c r="D25" s="127">
        <v>24</v>
      </c>
      <c r="E25" s="127">
        <v>0</v>
      </c>
      <c r="F25" s="128">
        <f>D25*E25</f>
        <v>0</v>
      </c>
    </row>
    <row r="26" spans="1:11">
      <c r="A26" s="124"/>
      <c r="B26" s="132"/>
      <c r="C26" s="133"/>
      <c r="D26" s="127"/>
      <c r="E26" s="127"/>
      <c r="F26" s="128"/>
    </row>
    <row r="27" spans="1:11" ht="36">
      <c r="A27" s="124">
        <v>11</v>
      </c>
      <c r="B27" s="132" t="s">
        <v>310</v>
      </c>
      <c r="C27" s="126" t="s">
        <v>136</v>
      </c>
      <c r="D27" s="127">
        <v>30</v>
      </c>
      <c r="E27" s="127">
        <v>0</v>
      </c>
      <c r="F27" s="128">
        <f>D27*E27</f>
        <v>0</v>
      </c>
    </row>
    <row r="28" spans="1:11">
      <c r="A28" s="124"/>
      <c r="B28" s="132"/>
      <c r="C28" s="126"/>
      <c r="D28" s="127"/>
      <c r="E28" s="127"/>
      <c r="F28" s="128"/>
    </row>
    <row r="29" spans="1:11" ht="14.25" customHeight="1">
      <c r="A29" s="124">
        <v>12</v>
      </c>
      <c r="B29" s="132" t="s">
        <v>311</v>
      </c>
      <c r="C29" s="126" t="s">
        <v>300</v>
      </c>
      <c r="D29" s="127">
        <v>2</v>
      </c>
      <c r="E29" s="127">
        <v>0</v>
      </c>
      <c r="F29" s="128">
        <f>D29*E29</f>
        <v>0</v>
      </c>
    </row>
    <row r="30" spans="1:11">
      <c r="A30" s="124"/>
      <c r="B30" s="132"/>
      <c r="C30" s="126"/>
      <c r="D30" s="127"/>
      <c r="E30" s="127"/>
      <c r="F30" s="128"/>
    </row>
    <row r="31" spans="1:11">
      <c r="A31" s="124">
        <v>13</v>
      </c>
      <c r="B31" s="134" t="s">
        <v>312</v>
      </c>
      <c r="C31" s="126" t="s">
        <v>135</v>
      </c>
      <c r="D31" s="127">
        <v>251</v>
      </c>
      <c r="E31" s="127">
        <v>0</v>
      </c>
      <c r="F31" s="128">
        <f>D31*E31</f>
        <v>0</v>
      </c>
    </row>
    <row r="32" spans="1:11">
      <c r="A32" s="124"/>
      <c r="B32" s="134"/>
      <c r="C32" s="126"/>
      <c r="D32" s="127"/>
      <c r="E32" s="127"/>
      <c r="F32" s="128"/>
    </row>
    <row r="33" spans="1:11" ht="84.75" customHeight="1">
      <c r="A33" s="124">
        <v>14</v>
      </c>
      <c r="B33" s="132" t="s">
        <v>313</v>
      </c>
      <c r="C33" s="133" t="s">
        <v>295</v>
      </c>
      <c r="D33" s="127">
        <v>1</v>
      </c>
      <c r="E33" s="127">
        <v>0</v>
      </c>
      <c r="F33" s="128">
        <f>D33*E33</f>
        <v>0</v>
      </c>
    </row>
    <row r="34" spans="1:11">
      <c r="A34" s="124"/>
      <c r="B34" s="132"/>
      <c r="C34" s="133"/>
      <c r="D34" s="127"/>
      <c r="E34" s="127"/>
      <c r="F34" s="128"/>
    </row>
    <row r="35" spans="1:11" ht="48">
      <c r="A35" s="124">
        <v>15</v>
      </c>
      <c r="B35" s="132" t="s">
        <v>314</v>
      </c>
      <c r="C35" s="133" t="s">
        <v>295</v>
      </c>
      <c r="D35" s="127">
        <v>1</v>
      </c>
      <c r="E35" s="127">
        <v>0</v>
      </c>
      <c r="F35" s="128">
        <f>D35*E35</f>
        <v>0</v>
      </c>
    </row>
    <row r="36" spans="1:11">
      <c r="A36" s="124"/>
      <c r="B36" s="132"/>
      <c r="C36" s="133"/>
      <c r="D36" s="127"/>
      <c r="E36" s="127"/>
      <c r="F36" s="128"/>
    </row>
    <row r="37" spans="1:11" ht="24">
      <c r="A37" s="124">
        <v>16</v>
      </c>
      <c r="B37" s="135" t="s">
        <v>315</v>
      </c>
      <c r="C37" s="133" t="s">
        <v>136</v>
      </c>
      <c r="D37" s="127">
        <v>1</v>
      </c>
      <c r="E37" s="127">
        <v>0</v>
      </c>
      <c r="F37" s="128">
        <f>D37*E37</f>
        <v>0</v>
      </c>
    </row>
    <row r="38" spans="1:11">
      <c r="A38" s="124"/>
      <c r="B38" s="132"/>
      <c r="C38" s="133"/>
      <c r="D38" s="127"/>
      <c r="E38" s="127"/>
      <c r="F38" s="128"/>
    </row>
    <row r="39" spans="1:11" ht="60.75" customHeight="1">
      <c r="A39" s="124">
        <v>17</v>
      </c>
      <c r="B39" s="132" t="s">
        <v>316</v>
      </c>
      <c r="C39" s="133" t="s">
        <v>295</v>
      </c>
      <c r="D39" s="127">
        <v>8</v>
      </c>
      <c r="E39" s="127">
        <v>0</v>
      </c>
      <c r="F39" s="128">
        <f>D39*E39</f>
        <v>0</v>
      </c>
    </row>
    <row r="40" spans="1:11">
      <c r="A40" s="124"/>
      <c r="B40" s="132"/>
      <c r="C40" s="133"/>
      <c r="D40" s="127"/>
      <c r="E40" s="127"/>
      <c r="F40" s="128"/>
    </row>
    <row r="41" spans="1:11" ht="84">
      <c r="A41" s="124">
        <v>18</v>
      </c>
      <c r="B41" s="130" t="s">
        <v>317</v>
      </c>
      <c r="C41" s="133" t="s">
        <v>295</v>
      </c>
      <c r="D41" s="127">
        <v>3</v>
      </c>
      <c r="E41" s="127">
        <v>0</v>
      </c>
      <c r="F41" s="128">
        <f>D41*E41</f>
        <v>0</v>
      </c>
    </row>
    <row r="42" spans="1:11">
      <c r="A42" s="124"/>
      <c r="B42" s="136"/>
      <c r="C42" s="133"/>
      <c r="D42" s="127"/>
      <c r="E42" s="127"/>
      <c r="F42" s="128"/>
    </row>
    <row r="43" spans="1:11" ht="182.25" customHeight="1">
      <c r="A43" s="124">
        <v>19</v>
      </c>
      <c r="B43" s="137" t="s">
        <v>318</v>
      </c>
      <c r="C43" s="126" t="s">
        <v>300</v>
      </c>
      <c r="D43" s="127">
        <f>220-90</f>
        <v>130</v>
      </c>
      <c r="E43" s="127"/>
      <c r="F43" s="128">
        <f>D43*E43</f>
        <v>0</v>
      </c>
      <c r="H43" s="122"/>
      <c r="I43" s="122"/>
      <c r="K43" s="122"/>
    </row>
    <row r="44" spans="1:11">
      <c r="A44" s="124"/>
      <c r="B44" s="137"/>
      <c r="C44" s="126"/>
      <c r="D44" s="127"/>
      <c r="E44" s="127"/>
      <c r="F44" s="128"/>
      <c r="H44" s="122"/>
      <c r="I44" s="122"/>
      <c r="K44" s="122"/>
    </row>
    <row r="45" spans="1:11" ht="36">
      <c r="A45" s="124">
        <v>20</v>
      </c>
      <c r="B45" s="137" t="s">
        <v>319</v>
      </c>
      <c r="C45" s="126" t="s">
        <v>135</v>
      </c>
      <c r="D45" s="127">
        <v>50</v>
      </c>
      <c r="E45" s="127"/>
      <c r="F45" s="128">
        <f t="shared" ref="F45:F53" si="0">D45*E45</f>
        <v>0</v>
      </c>
      <c r="G45" s="137"/>
      <c r="H45" s="137"/>
      <c r="I45" s="137"/>
      <c r="K45" s="122"/>
    </row>
    <row r="46" spans="1:11">
      <c r="A46" s="124"/>
      <c r="B46" s="137"/>
      <c r="C46" s="126"/>
      <c r="D46" s="127"/>
      <c r="E46" s="127"/>
      <c r="F46" s="128"/>
      <c r="H46" s="122"/>
      <c r="I46" s="122"/>
      <c r="K46" s="122"/>
    </row>
    <row r="47" spans="1:11" ht="48">
      <c r="A47" s="124">
        <v>21</v>
      </c>
      <c r="B47" s="137" t="s">
        <v>320</v>
      </c>
      <c r="C47" s="126" t="s">
        <v>135</v>
      </c>
      <c r="D47" s="127">
        <v>200</v>
      </c>
      <c r="E47" s="127"/>
      <c r="F47" s="128">
        <f t="shared" si="0"/>
        <v>0</v>
      </c>
      <c r="G47" s="137"/>
      <c r="H47" s="137"/>
      <c r="I47" s="137"/>
      <c r="K47" s="122"/>
    </row>
    <row r="48" spans="1:11">
      <c r="A48" s="124"/>
      <c r="B48" s="137"/>
      <c r="C48" s="126"/>
      <c r="D48" s="127"/>
      <c r="E48" s="127"/>
      <c r="F48" s="128"/>
      <c r="H48" s="122"/>
      <c r="I48" s="122"/>
      <c r="K48" s="122"/>
    </row>
    <row r="49" spans="1:11" ht="60">
      <c r="A49" s="124">
        <v>22</v>
      </c>
      <c r="B49" s="137" t="s">
        <v>321</v>
      </c>
      <c r="C49" s="126" t="s">
        <v>135</v>
      </c>
      <c r="D49" s="127">
        <v>10</v>
      </c>
      <c r="E49" s="127"/>
      <c r="F49" s="128">
        <f t="shared" si="0"/>
        <v>0</v>
      </c>
      <c r="G49" s="137"/>
      <c r="H49" s="137"/>
      <c r="I49" s="137"/>
      <c r="K49" s="122"/>
    </row>
    <row r="50" spans="1:11">
      <c r="A50" s="124"/>
      <c r="B50" s="137"/>
      <c r="C50" s="126"/>
      <c r="D50" s="127"/>
      <c r="E50" s="127"/>
      <c r="F50" s="128"/>
      <c r="H50" s="122"/>
      <c r="I50" s="122"/>
      <c r="K50" s="122"/>
    </row>
    <row r="51" spans="1:11" ht="36">
      <c r="A51" s="124">
        <v>23</v>
      </c>
      <c r="B51" s="137" t="s">
        <v>322</v>
      </c>
      <c r="C51" s="126" t="s">
        <v>135</v>
      </c>
      <c r="D51" s="127">
        <v>10</v>
      </c>
      <c r="E51" s="127"/>
      <c r="F51" s="128">
        <f t="shared" si="0"/>
        <v>0</v>
      </c>
      <c r="G51" s="137"/>
      <c r="H51" s="137"/>
      <c r="I51" s="137"/>
      <c r="K51" s="122"/>
    </row>
    <row r="52" spans="1:11">
      <c r="A52" s="124"/>
      <c r="B52" s="137"/>
      <c r="C52" s="126"/>
      <c r="D52" s="127"/>
      <c r="E52" s="127"/>
      <c r="F52" s="128"/>
      <c r="G52" s="137"/>
      <c r="H52" s="137"/>
      <c r="I52" s="137"/>
      <c r="K52" s="122"/>
    </row>
    <row r="53" spans="1:11" ht="48">
      <c r="A53" s="124">
        <v>24</v>
      </c>
      <c r="B53" s="137" t="s">
        <v>323</v>
      </c>
      <c r="C53" s="126" t="s">
        <v>300</v>
      </c>
      <c r="D53" s="127">
        <v>2</v>
      </c>
      <c r="E53" s="127"/>
      <c r="F53" s="128">
        <f t="shared" si="0"/>
        <v>0</v>
      </c>
      <c r="G53" s="137"/>
      <c r="H53" s="137"/>
      <c r="I53" s="137"/>
      <c r="K53" s="122"/>
    </row>
    <row r="54" spans="1:11">
      <c r="A54" s="124"/>
      <c r="B54" s="137"/>
      <c r="C54" s="126"/>
      <c r="D54" s="127"/>
      <c r="E54" s="127"/>
      <c r="F54" s="128"/>
      <c r="G54" s="137"/>
      <c r="H54" s="137"/>
      <c r="I54" s="137"/>
      <c r="K54" s="122"/>
    </row>
    <row r="55" spans="1:11" ht="24">
      <c r="A55" s="124">
        <v>25</v>
      </c>
      <c r="B55" s="136" t="s">
        <v>324</v>
      </c>
      <c r="C55" s="126" t="s">
        <v>136</v>
      </c>
      <c r="D55" s="127">
        <v>6</v>
      </c>
      <c r="E55" s="127"/>
      <c r="F55" s="128">
        <f>D55*E55</f>
        <v>0</v>
      </c>
    </row>
    <row r="56" spans="1:11">
      <c r="A56" s="124"/>
      <c r="B56" s="137"/>
      <c r="C56" s="126"/>
      <c r="D56" s="127"/>
      <c r="E56" s="127"/>
      <c r="F56" s="128"/>
    </row>
    <row r="57" spans="1:11" ht="62.25" customHeight="1">
      <c r="A57" s="124">
        <v>26</v>
      </c>
      <c r="B57" s="130" t="s">
        <v>325</v>
      </c>
      <c r="C57" s="126" t="s">
        <v>300</v>
      </c>
      <c r="D57" s="127">
        <v>220</v>
      </c>
      <c r="E57" s="127"/>
      <c r="F57" s="128">
        <f>D57*E57</f>
        <v>0</v>
      </c>
      <c r="H57" s="122"/>
      <c r="I57" s="122"/>
    </row>
    <row r="58" spans="1:11">
      <c r="A58" s="124"/>
      <c r="B58" s="130"/>
      <c r="C58" s="126"/>
      <c r="D58" s="127"/>
      <c r="E58" s="127"/>
      <c r="F58" s="128"/>
      <c r="I58" s="122"/>
    </row>
    <row r="59" spans="1:11" ht="108">
      <c r="A59" s="124">
        <v>27</v>
      </c>
      <c r="B59" s="130" t="s">
        <v>326</v>
      </c>
      <c r="C59" s="126" t="s">
        <v>135</v>
      </c>
      <c r="D59" s="127">
        <f>24*7</f>
        <v>168</v>
      </c>
      <c r="E59" s="127"/>
      <c r="F59" s="128">
        <f>D59*E59</f>
        <v>0</v>
      </c>
      <c r="G59" s="130"/>
      <c r="H59" s="130"/>
      <c r="I59" s="130"/>
    </row>
    <row r="60" spans="1:11">
      <c r="A60" s="89"/>
      <c r="B60" s="138"/>
      <c r="C60" s="91"/>
      <c r="D60" s="101"/>
      <c r="E60" s="101"/>
      <c r="F60" s="110"/>
    </row>
    <row r="61" spans="1:11" ht="17.25" thickBot="1">
      <c r="A61" s="222" t="s">
        <v>218</v>
      </c>
      <c r="B61" s="223" t="s">
        <v>298</v>
      </c>
      <c r="C61" s="224"/>
      <c r="D61" s="225"/>
      <c r="E61" s="226" t="s">
        <v>270</v>
      </c>
      <c r="F61" s="225">
        <f>SUM(F7:F59)</f>
        <v>0</v>
      </c>
      <c r="H61" s="114"/>
    </row>
    <row r="62" spans="1:11" ht="13.5" thickTop="1">
      <c r="A62" s="89"/>
      <c r="B62" s="115"/>
      <c r="C62" s="116"/>
      <c r="D62" s="117"/>
      <c r="E62" s="118"/>
      <c r="F62" s="119"/>
    </row>
    <row r="63" spans="1:11">
      <c r="A63" s="89"/>
      <c r="B63" s="120"/>
      <c r="C63" s="91"/>
      <c r="D63" s="101"/>
      <c r="E63" s="101"/>
      <c r="F63" s="101"/>
    </row>
    <row r="64" spans="1:11">
      <c r="A64" s="89"/>
      <c r="B64" s="120"/>
      <c r="C64" s="91"/>
      <c r="D64" s="101"/>
      <c r="E64" s="101"/>
      <c r="F64" s="101"/>
    </row>
    <row r="65" spans="1:6">
      <c r="A65" s="89"/>
      <c r="B65" s="120"/>
      <c r="C65" s="91"/>
      <c r="D65" s="101"/>
      <c r="E65" s="101"/>
      <c r="F65" s="101"/>
    </row>
    <row r="66" spans="1:6">
      <c r="A66" s="89"/>
      <c r="B66" s="120"/>
      <c r="C66" s="91"/>
      <c r="D66" s="101"/>
      <c r="E66" s="101"/>
      <c r="F66" s="101"/>
    </row>
    <row r="67" spans="1:6">
      <c r="A67" s="89"/>
      <c r="B67" s="120"/>
      <c r="C67" s="91"/>
      <c r="D67" s="101"/>
      <c r="E67" s="101"/>
      <c r="F67" s="101"/>
    </row>
    <row r="68" spans="1:6">
      <c r="A68" s="89"/>
      <c r="B68" s="120"/>
      <c r="C68" s="91"/>
      <c r="D68" s="101"/>
      <c r="E68" s="101"/>
      <c r="F68" s="101"/>
    </row>
    <row r="69" spans="1:6">
      <c r="A69" s="89"/>
      <c r="B69" s="120"/>
      <c r="C69" s="91"/>
      <c r="D69" s="101"/>
      <c r="E69" s="101"/>
      <c r="F69" s="101"/>
    </row>
    <row r="70" spans="1:6">
      <c r="A70" s="89"/>
      <c r="B70" s="120"/>
      <c r="C70" s="91"/>
      <c r="D70" s="101"/>
      <c r="E70" s="101"/>
      <c r="F70" s="101"/>
    </row>
    <row r="71" spans="1:6">
      <c r="A71" s="89"/>
      <c r="B71" s="120"/>
      <c r="C71" s="91"/>
      <c r="D71" s="101"/>
      <c r="E71" s="101"/>
      <c r="F71" s="101"/>
    </row>
    <row r="72" spans="1:6">
      <c r="A72" s="89"/>
      <c r="B72" s="120"/>
      <c r="C72" s="91"/>
      <c r="D72" s="101"/>
      <c r="E72" s="101"/>
      <c r="F72" s="101"/>
    </row>
    <row r="73" spans="1:6">
      <c r="A73" s="89"/>
      <c r="B73" s="120"/>
      <c r="C73" s="91"/>
      <c r="D73" s="101"/>
      <c r="E73" s="101"/>
      <c r="F73" s="101"/>
    </row>
    <row r="74" spans="1:6">
      <c r="A74" s="89"/>
      <c r="B74" s="120"/>
      <c r="C74" s="91"/>
      <c r="D74" s="101"/>
      <c r="E74" s="101"/>
      <c r="F74" s="101"/>
    </row>
    <row r="75" spans="1:6">
      <c r="A75" s="89"/>
      <c r="B75" s="120"/>
      <c r="C75" s="91"/>
      <c r="D75" s="101"/>
      <c r="E75" s="101"/>
      <c r="F75" s="101"/>
    </row>
    <row r="76" spans="1:6">
      <c r="B76" s="120"/>
      <c r="C76" s="91"/>
      <c r="D76" s="101"/>
      <c r="E76" s="101"/>
      <c r="F76" s="101"/>
    </row>
    <row r="77" spans="1:6">
      <c r="B77" s="120"/>
      <c r="C77" s="91"/>
      <c r="D77" s="101"/>
      <c r="E77" s="101"/>
      <c r="F77" s="101"/>
    </row>
    <row r="78" spans="1:6">
      <c r="B78" s="120"/>
      <c r="C78" s="91"/>
      <c r="D78" s="101"/>
      <c r="E78" s="101"/>
      <c r="F78" s="101"/>
    </row>
    <row r="79" spans="1:6">
      <c r="B79" s="120"/>
      <c r="C79" s="91"/>
      <c r="D79" s="101"/>
      <c r="E79" s="101"/>
      <c r="F79" s="101"/>
    </row>
    <row r="80" spans="1:6">
      <c r="B80" s="120"/>
      <c r="C80" s="91"/>
      <c r="D80" s="101"/>
      <c r="E80" s="101"/>
      <c r="F80" s="101"/>
    </row>
    <row r="81" spans="2:6">
      <c r="B81" s="120"/>
      <c r="C81" s="91"/>
      <c r="D81" s="101"/>
      <c r="E81" s="101"/>
      <c r="F81" s="101"/>
    </row>
    <row r="82" spans="2:6">
      <c r="B82" s="120"/>
      <c r="C82" s="91"/>
      <c r="D82" s="101"/>
      <c r="E82" s="101"/>
      <c r="F82" s="101"/>
    </row>
    <row r="83" spans="2:6">
      <c r="B83" s="120"/>
      <c r="C83" s="91"/>
      <c r="D83" s="101"/>
      <c r="E83" s="101"/>
      <c r="F83" s="101"/>
    </row>
    <row r="84" spans="2:6">
      <c r="B84" s="120"/>
      <c r="C84" s="91"/>
      <c r="D84" s="101"/>
      <c r="E84" s="101"/>
      <c r="F84" s="101"/>
    </row>
    <row r="85" spans="2:6">
      <c r="B85" s="90"/>
      <c r="C85" s="91"/>
      <c r="D85" s="101"/>
      <c r="E85" s="101"/>
      <c r="F85" s="101"/>
    </row>
    <row r="86" spans="2:6">
      <c r="B86" s="90"/>
      <c r="C86" s="91"/>
      <c r="D86" s="101"/>
      <c r="E86" s="101"/>
      <c r="F86" s="101"/>
    </row>
    <row r="87" spans="2:6">
      <c r="B87" s="90"/>
      <c r="C87" s="91"/>
      <c r="D87" s="101"/>
      <c r="E87" s="101"/>
      <c r="F87" s="101"/>
    </row>
    <row r="88" spans="2:6">
      <c r="B88" s="90"/>
      <c r="C88" s="91"/>
      <c r="D88" s="101"/>
      <c r="E88" s="101"/>
      <c r="F88" s="101"/>
    </row>
    <row r="89" spans="2:6">
      <c r="B89" s="90"/>
      <c r="C89" s="91"/>
      <c r="D89" s="101"/>
      <c r="E89" s="101"/>
      <c r="F89" s="101"/>
    </row>
    <row r="90" spans="2:6">
      <c r="B90" s="90"/>
      <c r="C90" s="91"/>
      <c r="D90" s="101"/>
      <c r="E90" s="101"/>
      <c r="F90" s="101"/>
    </row>
    <row r="91" spans="2:6">
      <c r="B91" s="90"/>
      <c r="C91" s="91"/>
      <c r="D91" s="101"/>
      <c r="E91" s="101"/>
      <c r="F91" s="101"/>
    </row>
    <row r="92" spans="2:6">
      <c r="F92" s="101"/>
    </row>
    <row r="93" spans="2:6">
      <c r="F93" s="101"/>
    </row>
    <row r="94" spans="2:6">
      <c r="F94" s="101"/>
    </row>
    <row r="95" spans="2:6">
      <c r="F95" s="101"/>
    </row>
    <row r="96" spans="2:6">
      <c r="F96" s="101"/>
    </row>
    <row r="97" spans="6:6">
      <c r="F97" s="101"/>
    </row>
    <row r="98" spans="6:6">
      <c r="F98" s="101"/>
    </row>
    <row r="99" spans="6:6">
      <c r="F99" s="101"/>
    </row>
    <row r="100" spans="6:6">
      <c r="F100" s="101"/>
    </row>
    <row r="101" spans="6:6">
      <c r="F101" s="101"/>
    </row>
    <row r="102" spans="6:6">
      <c r="F102" s="101"/>
    </row>
    <row r="103" spans="6:6">
      <c r="F103" s="101"/>
    </row>
    <row r="104" spans="6:6">
      <c r="F104" s="101"/>
    </row>
    <row r="105" spans="6:6">
      <c r="F105" s="101"/>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J102"/>
  <sheetViews>
    <sheetView view="pageLayout" zoomScaleNormal="100" workbookViewId="0">
      <selection activeCell="J54" sqref="J54"/>
    </sheetView>
  </sheetViews>
  <sheetFormatPr defaultRowHeight="12.75"/>
  <cols>
    <col min="1" max="1" width="5" style="88" customWidth="1"/>
    <col min="2" max="2" width="51.28515625" style="87" customWidth="1"/>
    <col min="3" max="3" width="5.140625" style="86" bestFit="1" customWidth="1"/>
    <col min="4" max="4" width="7.28515625" style="87" bestFit="1" customWidth="1"/>
    <col min="5" max="5" width="7.5703125" style="87" bestFit="1" customWidth="1"/>
    <col min="6" max="6" width="11.28515625" style="87" customWidth="1"/>
    <col min="7" max="16384" width="9.140625" style="88"/>
  </cols>
  <sheetData>
    <row r="1" spans="1:9" s="202" customFormat="1" ht="17.100000000000001" customHeight="1">
      <c r="A1" s="198" t="s">
        <v>16</v>
      </c>
      <c r="B1" s="208">
        <v>2.5</v>
      </c>
      <c r="C1" s="203" t="s">
        <v>216</v>
      </c>
      <c r="D1" s="210"/>
      <c r="E1" s="199"/>
      <c r="F1" s="199"/>
      <c r="G1" s="201"/>
      <c r="H1" s="199"/>
      <c r="I1" s="201"/>
    </row>
    <row r="2" spans="1:9" s="202" customFormat="1" ht="17.100000000000001" customHeight="1">
      <c r="A2" s="198" t="s">
        <v>25</v>
      </c>
      <c r="B2" s="206" t="s">
        <v>219</v>
      </c>
      <c r="C2" s="200" t="s">
        <v>271</v>
      </c>
      <c r="D2" s="207"/>
      <c r="E2" s="199"/>
      <c r="F2" s="199"/>
      <c r="G2" s="201"/>
      <c r="H2" s="199"/>
      <c r="I2" s="201"/>
    </row>
    <row r="3" spans="1:9" ht="15.75">
      <c r="A3" s="84"/>
      <c r="B3" s="85"/>
    </row>
    <row r="4" spans="1:9">
      <c r="A4" s="89"/>
      <c r="B4" s="90"/>
      <c r="C4" s="91"/>
      <c r="D4" s="92"/>
      <c r="E4" s="92"/>
      <c r="F4" s="92"/>
    </row>
    <row r="5" spans="1:9">
      <c r="A5" s="93" t="s">
        <v>258</v>
      </c>
      <c r="B5" s="94" t="s">
        <v>259</v>
      </c>
      <c r="C5" s="95" t="s">
        <v>260</v>
      </c>
      <c r="D5" s="96" t="s">
        <v>261</v>
      </c>
      <c r="E5" s="96" t="s">
        <v>262</v>
      </c>
      <c r="F5" s="96" t="s">
        <v>263</v>
      </c>
    </row>
    <row r="6" spans="1:9" ht="13.5" thickBot="1">
      <c r="A6" s="97"/>
      <c r="B6" s="98"/>
      <c r="C6" s="99" t="s">
        <v>264</v>
      </c>
      <c r="D6" s="100"/>
      <c r="E6" s="100" t="s">
        <v>265</v>
      </c>
      <c r="F6" s="100" t="s">
        <v>266</v>
      </c>
    </row>
    <row r="7" spans="1:9">
      <c r="A7" s="89"/>
      <c r="B7" s="90"/>
      <c r="C7" s="91"/>
      <c r="D7" s="101"/>
      <c r="E7" s="101"/>
      <c r="F7" s="101"/>
    </row>
    <row r="8" spans="1:9" ht="63.75">
      <c r="A8" s="89">
        <v>1</v>
      </c>
      <c r="B8" s="121" t="s">
        <v>272</v>
      </c>
      <c r="C8" s="212"/>
      <c r="D8" s="101"/>
      <c r="E8" s="101"/>
      <c r="F8" s="110"/>
    </row>
    <row r="9" spans="1:9">
      <c r="A9" s="89"/>
      <c r="B9" s="121" t="s">
        <v>273</v>
      </c>
      <c r="C9" s="91" t="s">
        <v>136</v>
      </c>
      <c r="D9" s="101">
        <v>10</v>
      </c>
      <c r="E9" s="101">
        <v>0</v>
      </c>
      <c r="F9" s="110">
        <f>D9*E9</f>
        <v>0</v>
      </c>
    </row>
    <row r="10" spans="1:9">
      <c r="A10" s="89"/>
      <c r="B10" s="121" t="s">
        <v>274</v>
      </c>
      <c r="C10" s="91" t="s">
        <v>136</v>
      </c>
      <c r="D10" s="101">
        <v>5</v>
      </c>
      <c r="E10" s="101">
        <v>0</v>
      </c>
      <c r="F10" s="110">
        <f>D10*E10</f>
        <v>0</v>
      </c>
    </row>
    <row r="11" spans="1:9">
      <c r="A11" s="89"/>
      <c r="B11" s="121"/>
      <c r="C11" s="91"/>
      <c r="D11" s="101"/>
      <c r="E11" s="101"/>
      <c r="F11" s="110"/>
    </row>
    <row r="12" spans="1:9" ht="25.5">
      <c r="A12" s="89">
        <v>2</v>
      </c>
      <c r="B12" s="121" t="s">
        <v>275</v>
      </c>
      <c r="C12" s="91"/>
      <c r="D12" s="101"/>
      <c r="E12" s="101"/>
      <c r="F12" s="110"/>
    </row>
    <row r="13" spans="1:9">
      <c r="A13" s="89"/>
      <c r="B13" s="121" t="s">
        <v>276</v>
      </c>
      <c r="C13" s="91" t="s">
        <v>136</v>
      </c>
      <c r="D13" s="101">
        <v>81</v>
      </c>
      <c r="E13" s="101">
        <v>0</v>
      </c>
      <c r="F13" s="110">
        <f>D13*E13</f>
        <v>0</v>
      </c>
    </row>
    <row r="14" spans="1:9">
      <c r="A14" s="89"/>
      <c r="B14" s="121" t="s">
        <v>277</v>
      </c>
      <c r="C14" s="91" t="s">
        <v>136</v>
      </c>
      <c r="D14" s="101">
        <v>42</v>
      </c>
      <c r="E14" s="101">
        <v>0</v>
      </c>
      <c r="F14" s="110">
        <f>D14*E14</f>
        <v>0</v>
      </c>
    </row>
    <row r="15" spans="1:9">
      <c r="A15" s="89"/>
      <c r="B15" s="121"/>
      <c r="C15" s="91"/>
      <c r="D15" s="101"/>
      <c r="E15" s="101"/>
      <c r="F15" s="110"/>
    </row>
    <row r="16" spans="1:9" ht="25.5">
      <c r="A16" s="89">
        <v>3</v>
      </c>
      <c r="B16" s="121" t="s">
        <v>278</v>
      </c>
      <c r="C16" s="91"/>
      <c r="D16" s="101"/>
      <c r="E16" s="101"/>
      <c r="F16" s="110"/>
    </row>
    <row r="17" spans="1:10">
      <c r="A17" s="89"/>
      <c r="B17" s="121" t="s">
        <v>279</v>
      </c>
      <c r="C17" s="91" t="s">
        <v>135</v>
      </c>
      <c r="D17" s="101">
        <v>248</v>
      </c>
      <c r="E17" s="101">
        <v>0</v>
      </c>
      <c r="F17" s="110">
        <f>D17*E17</f>
        <v>0</v>
      </c>
    </row>
    <row r="18" spans="1:10">
      <c r="A18" s="89"/>
      <c r="B18" s="121" t="s">
        <v>280</v>
      </c>
      <c r="C18" s="91" t="s">
        <v>135</v>
      </c>
      <c r="D18" s="101">
        <v>18</v>
      </c>
      <c r="E18" s="101">
        <v>0</v>
      </c>
      <c r="F18" s="110">
        <f>D18*E18</f>
        <v>0</v>
      </c>
    </row>
    <row r="19" spans="1:10">
      <c r="A19" s="89"/>
      <c r="B19" s="121"/>
      <c r="C19" s="91"/>
      <c r="D19" s="101"/>
      <c r="E19" s="101"/>
      <c r="F19" s="110"/>
    </row>
    <row r="20" spans="1:10">
      <c r="A20" s="89">
        <v>4</v>
      </c>
      <c r="B20" s="121" t="s">
        <v>281</v>
      </c>
      <c r="C20" s="91"/>
      <c r="D20" s="101"/>
      <c r="E20" s="101"/>
      <c r="F20" s="110"/>
    </row>
    <row r="21" spans="1:10">
      <c r="A21" s="89"/>
      <c r="B21" s="121" t="s">
        <v>279</v>
      </c>
      <c r="C21" s="91" t="s">
        <v>136</v>
      </c>
      <c r="D21" s="101">
        <v>10</v>
      </c>
      <c r="E21" s="101">
        <v>0</v>
      </c>
      <c r="F21" s="110">
        <f>D21*E21</f>
        <v>0</v>
      </c>
    </row>
    <row r="22" spans="1:10">
      <c r="A22" s="89"/>
      <c r="B22" s="121" t="s">
        <v>280</v>
      </c>
      <c r="C22" s="91" t="s">
        <v>136</v>
      </c>
      <c r="D22" s="101">
        <v>20</v>
      </c>
      <c r="E22" s="101">
        <v>0</v>
      </c>
      <c r="F22" s="110">
        <f>D22*E22</f>
        <v>0</v>
      </c>
    </row>
    <row r="23" spans="1:10">
      <c r="A23" s="89"/>
      <c r="B23" s="121"/>
      <c r="C23" s="91"/>
      <c r="D23" s="101"/>
      <c r="E23" s="101"/>
      <c r="F23" s="110"/>
    </row>
    <row r="24" spans="1:10">
      <c r="A24" s="89">
        <v>5</v>
      </c>
      <c r="B24" s="121" t="s">
        <v>282</v>
      </c>
      <c r="C24" s="91"/>
      <c r="D24" s="101"/>
      <c r="E24" s="101"/>
      <c r="F24" s="110"/>
    </row>
    <row r="25" spans="1:10">
      <c r="A25" s="89"/>
      <c r="B25" s="121" t="s">
        <v>283</v>
      </c>
      <c r="C25" s="91" t="s">
        <v>136</v>
      </c>
      <c r="D25" s="101">
        <v>3</v>
      </c>
      <c r="E25" s="101">
        <v>0</v>
      </c>
      <c r="F25" s="110">
        <f>D25*E25</f>
        <v>0</v>
      </c>
    </row>
    <row r="26" spans="1:10">
      <c r="A26" s="89"/>
      <c r="B26" s="121"/>
      <c r="C26" s="91"/>
      <c r="D26" s="101"/>
      <c r="E26" s="101"/>
      <c r="F26" s="110"/>
    </row>
    <row r="27" spans="1:10">
      <c r="A27" s="89">
        <v>6</v>
      </c>
      <c r="B27" s="121" t="s">
        <v>284</v>
      </c>
      <c r="C27" s="91"/>
      <c r="D27" s="101"/>
      <c r="E27" s="101"/>
      <c r="F27" s="110"/>
    </row>
    <row r="28" spans="1:10">
      <c r="A28" s="89"/>
      <c r="B28" s="121" t="s">
        <v>279</v>
      </c>
      <c r="C28" s="91" t="s">
        <v>136</v>
      </c>
      <c r="D28" s="101">
        <v>3</v>
      </c>
      <c r="E28" s="101">
        <v>0</v>
      </c>
      <c r="F28" s="110">
        <f>D28*E28</f>
        <v>0</v>
      </c>
      <c r="J28" s="122"/>
    </row>
    <row r="29" spans="1:10">
      <c r="A29" s="89"/>
      <c r="B29" s="121" t="s">
        <v>280</v>
      </c>
      <c r="C29" s="91" t="s">
        <v>136</v>
      </c>
      <c r="D29" s="101">
        <v>3</v>
      </c>
      <c r="E29" s="101">
        <v>0</v>
      </c>
      <c r="F29" s="110">
        <f>D29*E29</f>
        <v>0</v>
      </c>
    </row>
    <row r="30" spans="1:10">
      <c r="A30" s="89"/>
      <c r="B30" s="121" t="s">
        <v>283</v>
      </c>
      <c r="C30" s="91" t="s">
        <v>136</v>
      </c>
      <c r="D30" s="101">
        <v>3</v>
      </c>
      <c r="E30" s="101">
        <v>0</v>
      </c>
      <c r="F30" s="110">
        <f>D30*E30</f>
        <v>0</v>
      </c>
    </row>
    <row r="31" spans="1:10">
      <c r="A31" s="89"/>
      <c r="B31" s="121"/>
      <c r="C31" s="91"/>
      <c r="D31" s="101"/>
      <c r="E31" s="101"/>
      <c r="F31" s="110"/>
    </row>
    <row r="32" spans="1:10">
      <c r="A32" s="89">
        <v>7</v>
      </c>
      <c r="B32" s="121" t="s">
        <v>285</v>
      </c>
      <c r="C32" s="116"/>
      <c r="D32" s="101"/>
      <c r="E32" s="101"/>
      <c r="F32" s="110"/>
    </row>
    <row r="33" spans="1:9">
      <c r="A33" s="89"/>
      <c r="B33" s="121" t="s">
        <v>283</v>
      </c>
      <c r="C33" s="116" t="s">
        <v>136</v>
      </c>
      <c r="D33" s="101">
        <v>2</v>
      </c>
      <c r="E33" s="101">
        <v>0</v>
      </c>
      <c r="F33" s="110">
        <f>D33*E33</f>
        <v>0</v>
      </c>
    </row>
    <row r="34" spans="1:9">
      <c r="A34" s="89"/>
      <c r="B34" s="121"/>
      <c r="C34" s="116"/>
      <c r="D34" s="101"/>
      <c r="E34" s="101"/>
      <c r="F34" s="110"/>
    </row>
    <row r="35" spans="1:9">
      <c r="A35" s="89">
        <v>8</v>
      </c>
      <c r="B35" s="121" t="s">
        <v>286</v>
      </c>
      <c r="C35" s="91"/>
      <c r="D35" s="101"/>
      <c r="E35" s="101"/>
      <c r="F35" s="110"/>
    </row>
    <row r="36" spans="1:9">
      <c r="A36" s="89"/>
      <c r="B36" s="121" t="s">
        <v>287</v>
      </c>
      <c r="C36" s="91" t="s">
        <v>136</v>
      </c>
      <c r="D36" s="101">
        <v>3</v>
      </c>
      <c r="E36" s="101">
        <v>0</v>
      </c>
      <c r="F36" s="110">
        <f>D36*E36</f>
        <v>0</v>
      </c>
    </row>
    <row r="37" spans="1:9">
      <c r="A37" s="89"/>
      <c r="B37" s="121"/>
      <c r="C37" s="91"/>
      <c r="D37" s="101"/>
      <c r="E37" s="101"/>
      <c r="F37" s="110"/>
    </row>
    <row r="38" spans="1:9" ht="25.5">
      <c r="A38" s="89">
        <v>9</v>
      </c>
      <c r="B38" s="121" t="s">
        <v>288</v>
      </c>
      <c r="C38" s="91" t="s">
        <v>136</v>
      </c>
      <c r="D38" s="101">
        <v>3</v>
      </c>
      <c r="E38" s="101">
        <v>0</v>
      </c>
      <c r="F38" s="110">
        <f>D38*E38</f>
        <v>0</v>
      </c>
    </row>
    <row r="39" spans="1:9">
      <c r="A39" s="89"/>
      <c r="B39" s="121"/>
      <c r="C39" s="91"/>
      <c r="D39" s="101"/>
      <c r="E39" s="101"/>
      <c r="F39" s="110"/>
    </row>
    <row r="40" spans="1:9">
      <c r="A40" s="89">
        <v>10</v>
      </c>
      <c r="B40" s="121" t="s">
        <v>289</v>
      </c>
      <c r="C40" s="91" t="s">
        <v>136</v>
      </c>
      <c r="D40" s="101">
        <v>4</v>
      </c>
      <c r="E40" s="101">
        <v>0</v>
      </c>
      <c r="F40" s="110">
        <f>D40*E40</f>
        <v>0</v>
      </c>
      <c r="I40" s="122"/>
    </row>
    <row r="41" spans="1:9">
      <c r="A41" s="89"/>
      <c r="B41" s="121"/>
      <c r="C41" s="91"/>
      <c r="D41" s="101"/>
      <c r="E41" s="101"/>
      <c r="F41" s="110"/>
    </row>
    <row r="42" spans="1:9">
      <c r="A42" s="89">
        <v>11</v>
      </c>
      <c r="B42" s="121" t="s">
        <v>290</v>
      </c>
      <c r="C42" s="91"/>
      <c r="D42" s="101"/>
      <c r="E42" s="101"/>
      <c r="F42" s="110"/>
    </row>
    <row r="43" spans="1:9">
      <c r="A43" s="89"/>
      <c r="B43" s="121" t="s">
        <v>279</v>
      </c>
      <c r="C43" s="91" t="s">
        <v>136</v>
      </c>
      <c r="D43" s="101">
        <v>15</v>
      </c>
      <c r="E43" s="101">
        <v>0</v>
      </c>
      <c r="F43" s="110">
        <f>D43*E43</f>
        <v>0</v>
      </c>
    </row>
    <row r="44" spans="1:9">
      <c r="A44" s="89"/>
      <c r="B44" s="121" t="s">
        <v>280</v>
      </c>
      <c r="C44" s="91" t="s">
        <v>136</v>
      </c>
      <c r="D44" s="101">
        <v>5</v>
      </c>
      <c r="E44" s="101">
        <v>0</v>
      </c>
      <c r="F44" s="110">
        <f>D44*E44</f>
        <v>0</v>
      </c>
    </row>
    <row r="45" spans="1:9">
      <c r="A45" s="89"/>
      <c r="B45" s="121"/>
      <c r="C45" s="91"/>
      <c r="D45" s="101"/>
      <c r="E45" s="101"/>
      <c r="F45" s="110"/>
    </row>
    <row r="46" spans="1:9" ht="38.25">
      <c r="A46" s="89">
        <v>12</v>
      </c>
      <c r="B46" s="123" t="s">
        <v>291</v>
      </c>
      <c r="C46" s="91"/>
      <c r="D46" s="101"/>
      <c r="E46" s="101"/>
      <c r="F46" s="110"/>
    </row>
    <row r="47" spans="1:9">
      <c r="A47" s="89"/>
      <c r="B47" s="121" t="s">
        <v>292</v>
      </c>
      <c r="C47" s="91" t="s">
        <v>135</v>
      </c>
      <c r="D47" s="101">
        <v>250</v>
      </c>
      <c r="E47" s="101">
        <v>0</v>
      </c>
      <c r="F47" s="110">
        <f>D47*E47</f>
        <v>0</v>
      </c>
    </row>
    <row r="48" spans="1:9">
      <c r="A48" s="89"/>
      <c r="B48" s="121" t="s">
        <v>293</v>
      </c>
      <c r="C48" s="91" t="s">
        <v>135</v>
      </c>
      <c r="D48" s="101">
        <v>160</v>
      </c>
      <c r="E48" s="101">
        <v>0</v>
      </c>
      <c r="F48" s="110">
        <f>D48*E48</f>
        <v>0</v>
      </c>
    </row>
    <row r="49" spans="1:9">
      <c r="A49" s="89"/>
      <c r="B49" s="121"/>
      <c r="C49" s="91"/>
      <c r="D49" s="101"/>
      <c r="E49" s="101"/>
      <c r="F49" s="110"/>
    </row>
    <row r="50" spans="1:9">
      <c r="A50" s="89">
        <v>13</v>
      </c>
      <c r="B50" s="121" t="s">
        <v>294</v>
      </c>
      <c r="C50" s="91"/>
      <c r="D50" s="101"/>
      <c r="E50" s="101"/>
      <c r="F50" s="110"/>
    </row>
    <row r="51" spans="1:9">
      <c r="A51" s="89"/>
      <c r="B51" s="121" t="s">
        <v>273</v>
      </c>
      <c r="C51" s="91" t="s">
        <v>295</v>
      </c>
      <c r="D51" s="101">
        <v>40</v>
      </c>
      <c r="E51" s="101">
        <v>0</v>
      </c>
      <c r="F51" s="110">
        <f>D51*E51</f>
        <v>0</v>
      </c>
      <c r="I51" s="122"/>
    </row>
    <row r="52" spans="1:9">
      <c r="A52" s="89"/>
      <c r="B52" s="121"/>
      <c r="C52" s="91"/>
      <c r="D52" s="101"/>
      <c r="E52" s="101"/>
      <c r="F52" s="110"/>
    </row>
    <row r="53" spans="1:9">
      <c r="A53" s="89"/>
      <c r="B53" s="121"/>
      <c r="C53" s="91"/>
      <c r="D53" s="101"/>
      <c r="E53" s="101"/>
      <c r="F53" s="110"/>
    </row>
    <row r="54" spans="1:9" ht="76.5">
      <c r="A54" s="89">
        <v>14</v>
      </c>
      <c r="B54" s="123" t="s">
        <v>296</v>
      </c>
      <c r="C54" s="91"/>
      <c r="D54" s="101"/>
      <c r="E54" s="101"/>
      <c r="F54" s="110"/>
    </row>
    <row r="55" spans="1:9">
      <c r="A55" s="89"/>
      <c r="B55" s="123" t="s">
        <v>297</v>
      </c>
      <c r="C55" s="91" t="s">
        <v>269</v>
      </c>
      <c r="D55" s="101">
        <v>24</v>
      </c>
      <c r="E55" s="101">
        <v>0</v>
      </c>
      <c r="F55" s="110">
        <f>D55*E55</f>
        <v>0</v>
      </c>
    </row>
    <row r="56" spans="1:9">
      <c r="A56" s="89"/>
      <c r="B56" s="123"/>
      <c r="C56" s="91"/>
      <c r="D56" s="101"/>
      <c r="E56" s="101"/>
      <c r="F56" s="110"/>
    </row>
    <row r="57" spans="1:9">
      <c r="A57" s="232"/>
      <c r="B57" s="233"/>
      <c r="C57" s="234"/>
      <c r="D57" s="235"/>
      <c r="E57" s="235"/>
      <c r="F57" s="236"/>
    </row>
    <row r="58" spans="1:9" ht="16.5">
      <c r="A58" s="237" t="s">
        <v>219</v>
      </c>
      <c r="B58" s="238" t="s">
        <v>271</v>
      </c>
      <c r="C58" s="239"/>
      <c r="D58" s="240"/>
      <c r="E58" s="241" t="s">
        <v>270</v>
      </c>
      <c r="F58" s="240">
        <f>SUM(F8:F56)</f>
        <v>0</v>
      </c>
    </row>
    <row r="59" spans="1:9">
      <c r="A59" s="89"/>
      <c r="B59" s="115"/>
      <c r="C59" s="116"/>
      <c r="D59" s="117"/>
      <c r="E59" s="118"/>
      <c r="F59" s="119"/>
    </row>
    <row r="60" spans="1:9">
      <c r="A60" s="89"/>
      <c r="B60" s="120"/>
      <c r="C60" s="91"/>
      <c r="D60" s="101"/>
      <c r="E60" s="101"/>
      <c r="F60" s="101"/>
    </row>
    <row r="61" spans="1:9">
      <c r="A61" s="89"/>
      <c r="B61" s="120"/>
      <c r="C61" s="91"/>
      <c r="D61" s="101"/>
      <c r="E61" s="101"/>
      <c r="F61" s="101"/>
    </row>
    <row r="62" spans="1:9">
      <c r="A62" s="89"/>
      <c r="B62" s="120"/>
      <c r="C62" s="91"/>
      <c r="D62" s="101"/>
      <c r="E62" s="101"/>
      <c r="F62" s="101"/>
    </row>
    <row r="63" spans="1:9">
      <c r="A63" s="89"/>
      <c r="B63" s="120"/>
      <c r="C63" s="91"/>
      <c r="D63" s="101"/>
      <c r="E63" s="101"/>
      <c r="F63" s="101"/>
    </row>
    <row r="64" spans="1:9">
      <c r="A64" s="89"/>
      <c r="B64" s="120"/>
      <c r="C64" s="91"/>
      <c r="D64" s="101"/>
      <c r="E64" s="101"/>
      <c r="F64" s="101"/>
    </row>
    <row r="65" spans="1:6">
      <c r="A65" s="89"/>
      <c r="B65" s="120"/>
      <c r="C65" s="91"/>
      <c r="D65" s="101"/>
      <c r="E65" s="101"/>
      <c r="F65" s="101"/>
    </row>
    <row r="66" spans="1:6">
      <c r="A66" s="89"/>
      <c r="B66" s="120"/>
      <c r="C66" s="91"/>
      <c r="D66" s="101"/>
      <c r="E66" s="101"/>
      <c r="F66" s="101"/>
    </row>
    <row r="67" spans="1:6">
      <c r="A67" s="89"/>
      <c r="B67" s="120"/>
      <c r="C67" s="91"/>
      <c r="D67" s="101"/>
      <c r="E67" s="101"/>
      <c r="F67" s="101"/>
    </row>
    <row r="68" spans="1:6">
      <c r="A68" s="89"/>
      <c r="B68" s="120"/>
      <c r="C68" s="91"/>
      <c r="D68" s="101"/>
      <c r="E68" s="101"/>
      <c r="F68" s="101"/>
    </row>
    <row r="69" spans="1:6">
      <c r="A69" s="89"/>
      <c r="B69" s="120"/>
      <c r="C69" s="91"/>
      <c r="D69" s="101"/>
      <c r="E69" s="101"/>
      <c r="F69" s="101"/>
    </row>
    <row r="70" spans="1:6">
      <c r="A70" s="89"/>
      <c r="B70" s="120"/>
      <c r="C70" s="91"/>
      <c r="D70" s="101"/>
      <c r="E70" s="101"/>
      <c r="F70" s="101"/>
    </row>
    <row r="71" spans="1:6">
      <c r="A71" s="89"/>
      <c r="B71" s="120"/>
      <c r="C71" s="91"/>
      <c r="D71" s="101"/>
      <c r="E71" s="101"/>
      <c r="F71" s="101"/>
    </row>
    <row r="72" spans="1:6">
      <c r="A72" s="89"/>
      <c r="B72" s="120"/>
      <c r="C72" s="91"/>
      <c r="D72" s="101"/>
      <c r="E72" s="101"/>
      <c r="F72" s="101"/>
    </row>
    <row r="73" spans="1:6">
      <c r="B73" s="120"/>
      <c r="C73" s="91"/>
      <c r="D73" s="101"/>
      <c r="E73" s="101"/>
      <c r="F73" s="101"/>
    </row>
    <row r="74" spans="1:6">
      <c r="B74" s="120"/>
      <c r="C74" s="91"/>
      <c r="D74" s="101"/>
      <c r="E74" s="101"/>
      <c r="F74" s="101"/>
    </row>
    <row r="75" spans="1:6">
      <c r="B75" s="120"/>
      <c r="C75" s="91"/>
      <c r="D75" s="101"/>
      <c r="E75" s="101"/>
      <c r="F75" s="101"/>
    </row>
    <row r="76" spans="1:6">
      <c r="B76" s="120"/>
      <c r="C76" s="91"/>
      <c r="D76" s="101"/>
      <c r="E76" s="101"/>
      <c r="F76" s="101"/>
    </row>
    <row r="77" spans="1:6">
      <c r="B77" s="120"/>
      <c r="C77" s="91"/>
      <c r="D77" s="101"/>
      <c r="E77" s="101"/>
      <c r="F77" s="101"/>
    </row>
    <row r="78" spans="1:6">
      <c r="B78" s="120"/>
      <c r="C78" s="91"/>
      <c r="D78" s="101"/>
      <c r="E78" s="101"/>
      <c r="F78" s="101"/>
    </row>
    <row r="79" spans="1:6">
      <c r="B79" s="120"/>
      <c r="C79" s="91"/>
      <c r="D79" s="101"/>
      <c r="E79" s="101"/>
      <c r="F79" s="101"/>
    </row>
    <row r="80" spans="1:6">
      <c r="B80" s="120"/>
      <c r="C80" s="91"/>
      <c r="D80" s="101"/>
      <c r="E80" s="101"/>
      <c r="F80" s="101"/>
    </row>
    <row r="81" spans="2:6">
      <c r="B81" s="120"/>
      <c r="C81" s="91"/>
      <c r="D81" s="101"/>
      <c r="E81" s="101"/>
      <c r="F81" s="101"/>
    </row>
    <row r="82" spans="2:6">
      <c r="B82" s="90"/>
      <c r="C82" s="91"/>
      <c r="D82" s="101"/>
      <c r="E82" s="101"/>
      <c r="F82" s="101"/>
    </row>
    <row r="83" spans="2:6">
      <c r="B83" s="90"/>
      <c r="C83" s="91"/>
      <c r="D83" s="101"/>
      <c r="E83" s="101"/>
      <c r="F83" s="101"/>
    </row>
    <row r="84" spans="2:6">
      <c r="B84" s="90"/>
      <c r="C84" s="91"/>
      <c r="D84" s="101"/>
      <c r="E84" s="101"/>
      <c r="F84" s="101"/>
    </row>
    <row r="85" spans="2:6">
      <c r="B85" s="90"/>
      <c r="C85" s="91"/>
      <c r="D85" s="101"/>
      <c r="E85" s="101"/>
      <c r="F85" s="101"/>
    </row>
    <row r="86" spans="2:6">
      <c r="B86" s="90"/>
      <c r="C86" s="91"/>
      <c r="D86" s="101"/>
      <c r="E86" s="101"/>
      <c r="F86" s="101"/>
    </row>
    <row r="87" spans="2:6">
      <c r="B87" s="90"/>
      <c r="C87" s="91"/>
      <c r="D87" s="101"/>
      <c r="E87" s="101"/>
      <c r="F87" s="101"/>
    </row>
    <row r="88" spans="2:6">
      <c r="B88" s="90"/>
      <c r="C88" s="91"/>
      <c r="D88" s="101"/>
      <c r="E88" s="101"/>
      <c r="F88" s="101"/>
    </row>
    <row r="89" spans="2:6">
      <c r="F89" s="101"/>
    </row>
    <row r="90" spans="2:6">
      <c r="F90" s="101"/>
    </row>
    <row r="91" spans="2:6">
      <c r="F91" s="101"/>
    </row>
    <row r="92" spans="2:6">
      <c r="F92" s="101"/>
    </row>
    <row r="93" spans="2:6">
      <c r="F93" s="101"/>
    </row>
    <row r="94" spans="2:6">
      <c r="F94" s="101"/>
    </row>
    <row r="95" spans="2:6">
      <c r="F95" s="101"/>
    </row>
    <row r="96" spans="2:6">
      <c r="F96" s="101"/>
    </row>
    <row r="97" spans="6:6">
      <c r="F97" s="101"/>
    </row>
    <row r="98" spans="6:6">
      <c r="F98" s="101"/>
    </row>
    <row r="99" spans="6:6">
      <c r="F99" s="101"/>
    </row>
    <row r="100" spans="6:6">
      <c r="F100" s="101"/>
    </row>
    <row r="101" spans="6:6">
      <c r="F101" s="101"/>
    </row>
    <row r="102" spans="6:6">
      <c r="F102" s="101"/>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O75"/>
  <sheetViews>
    <sheetView view="pageLayout" zoomScaleNormal="100" workbookViewId="0">
      <selection activeCell="B40" sqref="B40"/>
    </sheetView>
  </sheetViews>
  <sheetFormatPr defaultRowHeight="12.75"/>
  <cols>
    <col min="1" max="1" width="5.7109375" style="88" customWidth="1"/>
    <col min="2" max="2" width="38.7109375" style="87" customWidth="1"/>
    <col min="3" max="3" width="5.140625" style="86" bestFit="1" customWidth="1"/>
    <col min="4" max="4" width="7.42578125" style="139" customWidth="1"/>
    <col min="5" max="5" width="10.7109375" style="87" customWidth="1"/>
    <col min="6" max="6" width="10.5703125" style="87" customWidth="1"/>
    <col min="7" max="7" width="10.85546875" style="88" customWidth="1"/>
    <col min="8" max="10" width="9.140625" style="88"/>
    <col min="11" max="11" width="10.42578125" style="88" customWidth="1"/>
    <col min="12" max="12" width="9.140625" style="88" customWidth="1"/>
    <col min="13" max="13" width="9.140625" style="140"/>
    <col min="14" max="16384" width="9.140625" style="88"/>
  </cols>
  <sheetData>
    <row r="1" spans="1:15" s="202" customFormat="1" ht="17.100000000000001" customHeight="1">
      <c r="A1" s="198" t="s">
        <v>16</v>
      </c>
      <c r="B1" s="208">
        <v>2.5</v>
      </c>
      <c r="C1" s="203" t="s">
        <v>216</v>
      </c>
      <c r="D1" s="199"/>
      <c r="E1" s="199"/>
      <c r="F1" s="201"/>
      <c r="G1" s="199"/>
      <c r="H1" s="201"/>
    </row>
    <row r="2" spans="1:15" s="202" customFormat="1" ht="17.100000000000001" customHeight="1">
      <c r="A2" s="198" t="s">
        <v>25</v>
      </c>
      <c r="B2" s="206" t="s">
        <v>220</v>
      </c>
      <c r="C2" s="200" t="s">
        <v>327</v>
      </c>
      <c r="D2" s="199"/>
      <c r="E2" s="199"/>
      <c r="F2" s="201"/>
      <c r="G2" s="199"/>
      <c r="H2" s="201"/>
    </row>
    <row r="3" spans="1:15" ht="15.75">
      <c r="A3" s="84"/>
      <c r="B3" s="85"/>
    </row>
    <row r="4" spans="1:15" ht="15.75">
      <c r="A4" s="84"/>
      <c r="B4" s="141" t="s">
        <v>328</v>
      </c>
    </row>
    <row r="5" spans="1:15" ht="15.75">
      <c r="A5" s="84"/>
      <c r="B5" s="85"/>
    </row>
    <row r="6" spans="1:15" ht="15.75">
      <c r="A6" s="84"/>
      <c r="B6" s="142" t="s">
        <v>329</v>
      </c>
    </row>
    <row r="7" spans="1:15" ht="118.5" customHeight="1">
      <c r="A7" s="265" t="s">
        <v>330</v>
      </c>
      <c r="B7" s="266"/>
      <c r="C7" s="266"/>
      <c r="D7" s="266"/>
      <c r="E7" s="266"/>
      <c r="F7" s="266"/>
      <c r="G7" s="266"/>
    </row>
    <row r="8" spans="1:15" ht="15.75">
      <c r="A8" s="84"/>
      <c r="B8" s="85"/>
      <c r="C8" s="211"/>
    </row>
    <row r="9" spans="1:15">
      <c r="A9" s="143" t="s">
        <v>258</v>
      </c>
      <c r="B9" s="144" t="s">
        <v>331</v>
      </c>
      <c r="C9" s="145" t="s">
        <v>118</v>
      </c>
      <c r="D9" s="146" t="s">
        <v>19</v>
      </c>
      <c r="E9" s="146" t="s">
        <v>332</v>
      </c>
      <c r="F9" s="146" t="s">
        <v>333</v>
      </c>
      <c r="G9" s="96" t="s">
        <v>334</v>
      </c>
    </row>
    <row r="10" spans="1:15">
      <c r="A10" s="143">
        <v>1</v>
      </c>
      <c r="B10" s="147" t="s">
        <v>335</v>
      </c>
      <c r="C10" s="145" t="s">
        <v>135</v>
      </c>
      <c r="D10" s="148">
        <v>18</v>
      </c>
      <c r="E10" s="149">
        <v>0</v>
      </c>
      <c r="F10" s="149">
        <f>D10*E10</f>
        <v>0</v>
      </c>
      <c r="G10" s="150"/>
      <c r="K10" s="140"/>
    </row>
    <row r="11" spans="1:15">
      <c r="A11" s="143">
        <v>2</v>
      </c>
      <c r="B11" s="147" t="s">
        <v>336</v>
      </c>
      <c r="C11" s="151" t="s">
        <v>135</v>
      </c>
      <c r="D11" s="152">
        <v>248</v>
      </c>
      <c r="E11" s="153">
        <v>0</v>
      </c>
      <c r="F11" s="149">
        <f>D11*E11</f>
        <v>0</v>
      </c>
      <c r="G11" s="154"/>
      <c r="J11" s="140"/>
      <c r="L11" s="140"/>
    </row>
    <row r="12" spans="1:15">
      <c r="A12" s="143">
        <v>3</v>
      </c>
      <c r="B12" s="147" t="s">
        <v>337</v>
      </c>
      <c r="C12" s="151" t="s">
        <v>135</v>
      </c>
      <c r="D12" s="152">
        <v>30</v>
      </c>
      <c r="E12" s="153">
        <v>0</v>
      </c>
      <c r="F12" s="149">
        <f>D12*E12</f>
        <v>0</v>
      </c>
      <c r="G12" s="154"/>
      <c r="L12" s="140"/>
    </row>
    <row r="13" spans="1:15" ht="15.75">
      <c r="A13" s="84"/>
      <c r="B13" s="85"/>
      <c r="H13" s="140"/>
      <c r="I13" s="140"/>
      <c r="L13" s="140"/>
    </row>
    <row r="14" spans="1:15" ht="15.75">
      <c r="A14" s="84"/>
      <c r="B14" s="155" t="s">
        <v>338</v>
      </c>
      <c r="K14" s="140"/>
      <c r="O14" s="114"/>
    </row>
    <row r="15" spans="1:15" ht="51.75" customHeight="1">
      <c r="A15" s="267" t="s">
        <v>339</v>
      </c>
      <c r="B15" s="267"/>
      <c r="C15" s="267"/>
      <c r="D15" s="267"/>
      <c r="E15" s="267"/>
      <c r="F15" s="267"/>
      <c r="G15" s="267"/>
      <c r="J15" s="140"/>
      <c r="L15" s="140"/>
      <c r="O15" s="114"/>
    </row>
    <row r="16" spans="1:15" ht="15.75">
      <c r="A16" s="84"/>
      <c r="B16" s="85"/>
    </row>
    <row r="17" spans="1:15" ht="15.75">
      <c r="A17" s="84"/>
      <c r="B17" s="115" t="s">
        <v>340</v>
      </c>
      <c r="O17" s="114"/>
    </row>
    <row r="18" spans="1:15">
      <c r="A18" s="143" t="s">
        <v>258</v>
      </c>
      <c r="B18" s="144" t="s">
        <v>331</v>
      </c>
      <c r="C18" s="145" t="s">
        <v>118</v>
      </c>
      <c r="D18" s="146" t="s">
        <v>19</v>
      </c>
      <c r="E18" s="146" t="s">
        <v>332</v>
      </c>
      <c r="F18" s="146" t="s">
        <v>333</v>
      </c>
      <c r="G18" s="96" t="s">
        <v>334</v>
      </c>
    </row>
    <row r="19" spans="1:15">
      <c r="A19" s="156">
        <v>4</v>
      </c>
      <c r="B19" s="147" t="s">
        <v>341</v>
      </c>
      <c r="C19" s="156" t="s">
        <v>136</v>
      </c>
      <c r="D19" s="157">
        <v>6</v>
      </c>
      <c r="E19" s="158">
        <v>0</v>
      </c>
      <c r="F19" s="158">
        <f>D19*E19</f>
        <v>0</v>
      </c>
      <c r="G19" s="159"/>
    </row>
    <row r="20" spans="1:15">
      <c r="A20" s="160"/>
      <c r="B20" s="161"/>
      <c r="C20" s="161"/>
      <c r="D20" s="161"/>
      <c r="E20" s="161"/>
      <c r="F20" s="161"/>
      <c r="G20" s="162"/>
    </row>
    <row r="21" spans="1:15" ht="15.75">
      <c r="A21" s="84"/>
      <c r="B21" s="115" t="s">
        <v>342</v>
      </c>
    </row>
    <row r="22" spans="1:15">
      <c r="A22" s="156" t="s">
        <v>258</v>
      </c>
      <c r="B22" s="147" t="s">
        <v>331</v>
      </c>
      <c r="C22" s="156" t="s">
        <v>118</v>
      </c>
      <c r="D22" s="147" t="s">
        <v>19</v>
      </c>
      <c r="E22" s="156" t="s">
        <v>332</v>
      </c>
      <c r="F22" s="156" t="s">
        <v>333</v>
      </c>
      <c r="G22" s="156" t="s">
        <v>334</v>
      </c>
    </row>
    <row r="23" spans="1:15">
      <c r="A23" s="156">
        <v>5</v>
      </c>
      <c r="B23" s="147" t="s">
        <v>343</v>
      </c>
      <c r="C23" s="156" t="s">
        <v>136</v>
      </c>
      <c r="D23" s="157">
        <v>3</v>
      </c>
      <c r="E23" s="158">
        <v>0</v>
      </c>
      <c r="F23" s="158">
        <f>D23*E23</f>
        <v>0</v>
      </c>
      <c r="G23" s="163"/>
    </row>
    <row r="24" spans="1:15">
      <c r="A24" s="156">
        <v>6</v>
      </c>
      <c r="B24" s="147" t="s">
        <v>344</v>
      </c>
      <c r="C24" s="156" t="s">
        <v>136</v>
      </c>
      <c r="D24" s="157">
        <v>3</v>
      </c>
      <c r="E24" s="158">
        <v>0</v>
      </c>
      <c r="F24" s="158">
        <f>D24*E24</f>
        <v>0</v>
      </c>
      <c r="G24" s="163"/>
    </row>
    <row r="25" spans="1:15">
      <c r="A25" s="156">
        <v>7</v>
      </c>
      <c r="B25" s="147" t="s">
        <v>345</v>
      </c>
      <c r="C25" s="156" t="s">
        <v>136</v>
      </c>
      <c r="D25" s="157">
        <v>4</v>
      </c>
      <c r="E25" s="158">
        <v>0</v>
      </c>
      <c r="F25" s="158">
        <f>D25*E25</f>
        <v>0</v>
      </c>
      <c r="G25" s="163"/>
      <c r="I25" s="140"/>
    </row>
    <row r="26" spans="1:15">
      <c r="A26" s="160"/>
      <c r="B26" s="161"/>
      <c r="C26" s="161"/>
      <c r="D26" s="161"/>
      <c r="E26" s="160"/>
      <c r="F26" s="160"/>
      <c r="G26" s="160"/>
    </row>
    <row r="27" spans="1:15">
      <c r="A27" s="160"/>
      <c r="B27" s="115" t="s">
        <v>346</v>
      </c>
      <c r="C27" s="161"/>
      <c r="D27" s="161"/>
      <c r="E27" s="160"/>
      <c r="F27" s="160"/>
      <c r="G27" s="160"/>
    </row>
    <row r="28" spans="1:15">
      <c r="A28" s="156" t="s">
        <v>258</v>
      </c>
      <c r="B28" s="147" t="s">
        <v>331</v>
      </c>
      <c r="C28" s="156" t="s">
        <v>118</v>
      </c>
      <c r="D28" s="147" t="s">
        <v>19</v>
      </c>
      <c r="E28" s="156" t="s">
        <v>332</v>
      </c>
      <c r="F28" s="156" t="s">
        <v>333</v>
      </c>
      <c r="G28" s="156" t="s">
        <v>334</v>
      </c>
    </row>
    <row r="29" spans="1:15">
      <c r="A29" s="156">
        <v>8</v>
      </c>
      <c r="B29" s="164" t="s">
        <v>347</v>
      </c>
      <c r="C29" s="156" t="s">
        <v>136</v>
      </c>
      <c r="D29" s="157">
        <v>3</v>
      </c>
      <c r="E29" s="158">
        <v>0</v>
      </c>
      <c r="F29" s="158">
        <f>D29*E29</f>
        <v>0</v>
      </c>
      <c r="G29" s="159"/>
    </row>
    <row r="30" spans="1:15">
      <c r="A30" s="160"/>
      <c r="B30" s="165"/>
      <c r="C30" s="160"/>
      <c r="D30" s="166"/>
      <c r="E30" s="167"/>
      <c r="F30" s="167"/>
      <c r="G30" s="168"/>
    </row>
    <row r="31" spans="1:15" ht="16.5">
      <c r="A31" s="242" t="s">
        <v>220</v>
      </c>
      <c r="B31" s="243" t="s">
        <v>327</v>
      </c>
      <c r="C31" s="244"/>
      <c r="D31" s="244"/>
      <c r="E31" s="245"/>
      <c r="F31" s="245"/>
      <c r="G31" s="245"/>
    </row>
    <row r="32" spans="1:15" ht="17.25" thickBot="1">
      <c r="A32" s="242"/>
      <c r="B32" s="246" t="s">
        <v>328</v>
      </c>
      <c r="C32" s="247"/>
      <c r="D32" s="248"/>
      <c r="E32" s="226" t="s">
        <v>270</v>
      </c>
      <c r="F32" s="225">
        <f>F10+F11+F12+F19+F23+F24+F25+F29</f>
        <v>0</v>
      </c>
      <c r="G32" s="245"/>
    </row>
    <row r="33" spans="1:6" ht="13.5" thickTop="1">
      <c r="A33" s="89"/>
      <c r="B33" s="120"/>
      <c r="C33" s="91"/>
      <c r="D33" s="169"/>
      <c r="E33" s="101"/>
      <c r="F33" s="101"/>
    </row>
    <row r="34" spans="1:6">
      <c r="A34" s="89"/>
      <c r="B34" s="120"/>
      <c r="C34" s="91"/>
      <c r="D34" s="169"/>
      <c r="E34" s="101"/>
      <c r="F34" s="101"/>
    </row>
    <row r="35" spans="1:6">
      <c r="A35" s="89"/>
      <c r="B35" s="120"/>
      <c r="C35" s="91"/>
      <c r="D35" s="169"/>
      <c r="E35" s="101"/>
      <c r="F35" s="101"/>
    </row>
    <row r="36" spans="1:6">
      <c r="A36" s="89"/>
      <c r="B36" s="120"/>
      <c r="C36" s="91"/>
      <c r="D36" s="169"/>
      <c r="E36" s="101"/>
      <c r="F36" s="101"/>
    </row>
    <row r="37" spans="1:6">
      <c r="A37" s="89"/>
      <c r="B37" s="120"/>
      <c r="C37" s="91"/>
      <c r="D37" s="169"/>
      <c r="E37" s="101"/>
      <c r="F37" s="101"/>
    </row>
    <row r="38" spans="1:6">
      <c r="A38" s="89"/>
      <c r="B38" s="120"/>
      <c r="C38" s="91"/>
      <c r="D38" s="169"/>
      <c r="E38" s="101"/>
      <c r="F38" s="101"/>
    </row>
    <row r="39" spans="1:6">
      <c r="A39" s="89"/>
      <c r="B39" s="120"/>
      <c r="C39" s="91"/>
      <c r="D39" s="169"/>
      <c r="E39" s="101"/>
      <c r="F39" s="101"/>
    </row>
    <row r="40" spans="1:6">
      <c r="A40" s="89"/>
      <c r="B40" s="120"/>
      <c r="C40" s="91"/>
      <c r="D40" s="169"/>
      <c r="E40" s="101"/>
      <c r="F40" s="101"/>
    </row>
    <row r="41" spans="1:6">
      <c r="A41" s="89"/>
      <c r="B41" s="120"/>
      <c r="C41" s="91"/>
      <c r="D41" s="169"/>
      <c r="E41" s="101"/>
      <c r="F41" s="101"/>
    </row>
    <row r="42" spans="1:6">
      <c r="A42" s="89"/>
      <c r="B42" s="120"/>
      <c r="C42" s="91"/>
      <c r="D42" s="169"/>
      <c r="E42" s="101"/>
      <c r="F42" s="101"/>
    </row>
    <row r="43" spans="1:6">
      <c r="A43" s="89"/>
      <c r="B43" s="120"/>
      <c r="C43" s="91"/>
      <c r="D43" s="169"/>
      <c r="E43" s="101"/>
      <c r="F43" s="101"/>
    </row>
    <row r="44" spans="1:6">
      <c r="A44" s="89"/>
      <c r="B44" s="120"/>
      <c r="C44" s="91"/>
      <c r="D44" s="169"/>
      <c r="E44" s="101"/>
      <c r="F44" s="101"/>
    </row>
    <row r="45" spans="1:6">
      <c r="A45" s="89"/>
      <c r="B45" s="120"/>
      <c r="C45" s="91"/>
      <c r="D45" s="169"/>
      <c r="E45" s="101"/>
      <c r="F45" s="101"/>
    </row>
    <row r="46" spans="1:6">
      <c r="B46" s="120"/>
      <c r="C46" s="91"/>
      <c r="D46" s="169"/>
      <c r="E46" s="101"/>
      <c r="F46" s="101"/>
    </row>
    <row r="47" spans="1:6">
      <c r="B47" s="120"/>
      <c r="C47" s="91"/>
      <c r="D47" s="169"/>
      <c r="E47" s="101"/>
      <c r="F47" s="101"/>
    </row>
    <row r="48" spans="1:6">
      <c r="B48" s="120"/>
      <c r="C48" s="91"/>
      <c r="D48" s="169"/>
      <c r="E48" s="101"/>
      <c r="F48" s="101"/>
    </row>
    <row r="49" spans="2:6">
      <c r="B49" s="120"/>
      <c r="C49" s="91"/>
      <c r="D49" s="169"/>
      <c r="E49" s="101"/>
      <c r="F49" s="101"/>
    </row>
    <row r="50" spans="2:6">
      <c r="B50" s="120"/>
      <c r="C50" s="91"/>
      <c r="D50" s="169"/>
      <c r="E50" s="101"/>
      <c r="F50" s="101"/>
    </row>
    <row r="51" spans="2:6">
      <c r="B51" s="120"/>
      <c r="C51" s="91"/>
      <c r="D51" s="169"/>
      <c r="E51" s="101"/>
      <c r="F51" s="101"/>
    </row>
    <row r="52" spans="2:6">
      <c r="B52" s="120"/>
      <c r="C52" s="91"/>
      <c r="D52" s="169"/>
      <c r="E52" s="101"/>
      <c r="F52" s="101"/>
    </row>
    <row r="53" spans="2:6">
      <c r="B53" s="120"/>
      <c r="C53" s="91"/>
      <c r="D53" s="169"/>
      <c r="E53" s="101"/>
      <c r="F53" s="101"/>
    </row>
    <row r="54" spans="2:6">
      <c r="B54" s="120"/>
      <c r="C54" s="91"/>
      <c r="D54" s="169"/>
      <c r="E54" s="101"/>
      <c r="F54" s="101"/>
    </row>
    <row r="55" spans="2:6">
      <c r="B55" s="90"/>
      <c r="C55" s="91"/>
      <c r="D55" s="169"/>
      <c r="E55" s="101"/>
      <c r="F55" s="101"/>
    </row>
    <row r="56" spans="2:6">
      <c r="B56" s="90"/>
      <c r="C56" s="91"/>
      <c r="D56" s="169"/>
      <c r="E56" s="101"/>
      <c r="F56" s="101"/>
    </row>
    <row r="57" spans="2:6">
      <c r="B57" s="90"/>
      <c r="C57" s="91"/>
      <c r="D57" s="169"/>
      <c r="E57" s="101"/>
      <c r="F57" s="101"/>
    </row>
    <row r="58" spans="2:6">
      <c r="B58" s="90"/>
      <c r="C58" s="91"/>
      <c r="D58" s="169"/>
      <c r="E58" s="101"/>
      <c r="F58" s="101"/>
    </row>
    <row r="59" spans="2:6">
      <c r="B59" s="90"/>
      <c r="C59" s="91"/>
      <c r="D59" s="169"/>
      <c r="E59" s="101"/>
      <c r="F59" s="101"/>
    </row>
    <row r="60" spans="2:6">
      <c r="B60" s="90"/>
      <c r="C60" s="91"/>
      <c r="D60" s="169"/>
      <c r="E60" s="101"/>
      <c r="F60" s="101"/>
    </row>
    <row r="61" spans="2:6">
      <c r="B61" s="90"/>
      <c r="C61" s="91"/>
      <c r="D61" s="169"/>
      <c r="E61" s="101"/>
      <c r="F61" s="101"/>
    </row>
    <row r="62" spans="2:6">
      <c r="F62" s="101"/>
    </row>
    <row r="63" spans="2:6">
      <c r="F63" s="101"/>
    </row>
    <row r="64" spans="2:6">
      <c r="F64" s="101"/>
    </row>
    <row r="65" spans="6:6">
      <c r="F65" s="101"/>
    </row>
    <row r="66" spans="6:6">
      <c r="F66" s="101"/>
    </row>
    <row r="67" spans="6:6">
      <c r="F67" s="101"/>
    </row>
    <row r="68" spans="6:6">
      <c r="F68" s="101"/>
    </row>
    <row r="69" spans="6:6">
      <c r="F69" s="101"/>
    </row>
    <row r="70" spans="6:6">
      <c r="F70" s="101"/>
    </row>
    <row r="71" spans="6:6">
      <c r="F71" s="101"/>
    </row>
    <row r="72" spans="6:6">
      <c r="F72" s="101"/>
    </row>
    <row r="73" spans="6:6">
      <c r="F73" s="101"/>
    </row>
    <row r="74" spans="6:6">
      <c r="F74" s="101"/>
    </row>
    <row r="75" spans="6:6">
      <c r="F75" s="101"/>
    </row>
  </sheetData>
  <mergeCells count="2">
    <mergeCell ref="A7:G7"/>
    <mergeCell ref="A15:G15"/>
  </mergeCell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N83"/>
  <sheetViews>
    <sheetView view="pageLayout" zoomScaleNormal="100" workbookViewId="0">
      <selection activeCell="B40" sqref="B40"/>
    </sheetView>
  </sheetViews>
  <sheetFormatPr defaultRowHeight="12.75"/>
  <cols>
    <col min="1" max="1" width="5.7109375" style="88" customWidth="1"/>
    <col min="2" max="2" width="38.7109375" style="87" customWidth="1"/>
    <col min="3" max="3" width="5.140625" style="86" bestFit="1" customWidth="1"/>
    <col min="4" max="4" width="7.42578125" style="139" customWidth="1"/>
    <col min="5" max="5" width="10.7109375" style="87" customWidth="1"/>
    <col min="6" max="6" width="10.5703125" style="87" customWidth="1"/>
    <col min="7" max="7" width="10.85546875" style="88" customWidth="1"/>
    <col min="8" max="10" width="9.140625" style="88"/>
    <col min="11" max="11" width="9.42578125" style="88" customWidth="1"/>
    <col min="12" max="12" width="9.140625" style="88" customWidth="1"/>
    <col min="13" max="13" width="9.140625" style="140"/>
    <col min="14" max="16384" width="9.140625" style="88"/>
  </cols>
  <sheetData>
    <row r="1" spans="1:14" s="202" customFormat="1" ht="17.100000000000001" customHeight="1">
      <c r="A1" s="198" t="s">
        <v>16</v>
      </c>
      <c r="B1" s="208">
        <v>2.5</v>
      </c>
      <c r="C1" s="203" t="s">
        <v>216</v>
      </c>
      <c r="D1" s="209"/>
      <c r="E1" s="199"/>
      <c r="F1" s="201"/>
      <c r="G1" s="199"/>
      <c r="H1" s="201"/>
    </row>
    <row r="2" spans="1:14" s="202" customFormat="1" ht="17.100000000000001" customHeight="1">
      <c r="A2" s="198" t="s">
        <v>25</v>
      </c>
      <c r="B2" s="206" t="s">
        <v>371</v>
      </c>
      <c r="C2" s="200" t="s">
        <v>348</v>
      </c>
      <c r="D2" s="199"/>
      <c r="E2" s="199"/>
      <c r="F2" s="201"/>
      <c r="G2" s="199"/>
      <c r="H2" s="201"/>
    </row>
    <row r="3" spans="1:14" ht="15.75">
      <c r="A3" s="84"/>
      <c r="B3" s="85"/>
    </row>
    <row r="4" spans="1:14" ht="15.75">
      <c r="A4" s="84"/>
      <c r="B4" s="170" t="s">
        <v>349</v>
      </c>
    </row>
    <row r="5" spans="1:14" ht="15.75">
      <c r="A5" s="84"/>
      <c r="B5" s="85"/>
    </row>
    <row r="6" spans="1:14" ht="15.75">
      <c r="A6" s="84"/>
      <c r="B6" s="170" t="s">
        <v>350</v>
      </c>
    </row>
    <row r="7" spans="1:14" ht="41.25" customHeight="1">
      <c r="A7" s="267" t="s">
        <v>351</v>
      </c>
      <c r="B7" s="267"/>
      <c r="C7" s="267"/>
      <c r="D7" s="267"/>
      <c r="E7" s="267"/>
      <c r="F7" s="267"/>
      <c r="G7" s="267"/>
    </row>
    <row r="8" spans="1:14" ht="15.75">
      <c r="A8" s="84"/>
      <c r="B8" s="115" t="s">
        <v>352</v>
      </c>
      <c r="C8" s="211"/>
    </row>
    <row r="9" spans="1:14">
      <c r="A9" s="143" t="s">
        <v>258</v>
      </c>
      <c r="B9" s="144" t="s">
        <v>331</v>
      </c>
      <c r="C9" s="145" t="s">
        <v>118</v>
      </c>
      <c r="D9" s="146" t="s">
        <v>19</v>
      </c>
      <c r="E9" s="146" t="s">
        <v>332</v>
      </c>
      <c r="F9" s="146" t="s">
        <v>333</v>
      </c>
      <c r="G9" s="96" t="s">
        <v>334</v>
      </c>
    </row>
    <row r="10" spans="1:14">
      <c r="A10" s="156">
        <v>1</v>
      </c>
      <c r="B10" s="147" t="s">
        <v>353</v>
      </c>
      <c r="C10" s="156" t="s">
        <v>136</v>
      </c>
      <c r="D10" s="157">
        <v>1</v>
      </c>
      <c r="E10" s="158">
        <v>0</v>
      </c>
      <c r="F10" s="158">
        <f>D10*E10</f>
        <v>0</v>
      </c>
      <c r="G10" s="159"/>
      <c r="N10" s="114"/>
    </row>
    <row r="11" spans="1:14">
      <c r="A11" s="156">
        <v>2</v>
      </c>
      <c r="B11" s="147" t="s">
        <v>354</v>
      </c>
      <c r="C11" s="156" t="s">
        <v>136</v>
      </c>
      <c r="D11" s="157">
        <v>3</v>
      </c>
      <c r="E11" s="158">
        <v>0</v>
      </c>
      <c r="F11" s="158">
        <f>D11*E11</f>
        <v>0</v>
      </c>
      <c r="G11" s="159"/>
      <c r="N11" s="114"/>
    </row>
    <row r="12" spans="1:14">
      <c r="A12" s="160"/>
      <c r="B12" s="161"/>
      <c r="C12" s="161"/>
      <c r="D12" s="161"/>
      <c r="E12" s="161"/>
      <c r="F12" s="161"/>
      <c r="G12" s="162"/>
      <c r="N12" s="114"/>
    </row>
    <row r="13" spans="1:14">
      <c r="A13" s="160"/>
      <c r="B13" s="115" t="s">
        <v>355</v>
      </c>
      <c r="C13" s="161"/>
      <c r="D13" s="161"/>
      <c r="E13" s="161"/>
      <c r="F13" s="161"/>
      <c r="G13" s="162"/>
    </row>
    <row r="14" spans="1:14">
      <c r="A14" s="143" t="s">
        <v>258</v>
      </c>
      <c r="B14" s="144" t="s">
        <v>331</v>
      </c>
      <c r="C14" s="145" t="s">
        <v>118</v>
      </c>
      <c r="D14" s="146" t="s">
        <v>19</v>
      </c>
      <c r="E14" s="146" t="s">
        <v>332</v>
      </c>
      <c r="F14" s="146" t="s">
        <v>333</v>
      </c>
      <c r="G14" s="96" t="s">
        <v>334</v>
      </c>
    </row>
    <row r="15" spans="1:14">
      <c r="A15" s="156">
        <v>3</v>
      </c>
      <c r="B15" s="147" t="s">
        <v>356</v>
      </c>
      <c r="C15" s="156" t="s">
        <v>136</v>
      </c>
      <c r="D15" s="171">
        <v>2</v>
      </c>
      <c r="E15" s="158">
        <v>0</v>
      </c>
      <c r="F15" s="158">
        <f>D15*E15</f>
        <v>0</v>
      </c>
      <c r="G15" s="158"/>
    </row>
    <row r="16" spans="1:14">
      <c r="A16" s="160"/>
      <c r="B16" s="172"/>
      <c r="C16" s="160"/>
      <c r="D16" s="161"/>
      <c r="E16" s="167"/>
      <c r="F16" s="167"/>
      <c r="G16" s="167"/>
    </row>
    <row r="17" spans="1:14">
      <c r="A17" s="160"/>
      <c r="B17" s="115" t="s">
        <v>357</v>
      </c>
      <c r="C17" s="160"/>
      <c r="D17" s="173"/>
      <c r="E17" s="167"/>
      <c r="F17" s="167"/>
      <c r="G17" s="167"/>
    </row>
    <row r="18" spans="1:14">
      <c r="A18" s="143" t="s">
        <v>258</v>
      </c>
      <c r="B18" s="144" t="s">
        <v>331</v>
      </c>
      <c r="C18" s="145" t="s">
        <v>118</v>
      </c>
      <c r="D18" s="146" t="s">
        <v>19</v>
      </c>
      <c r="E18" s="146" t="s">
        <v>332</v>
      </c>
      <c r="F18" s="146" t="s">
        <v>333</v>
      </c>
      <c r="G18" s="96" t="s">
        <v>334</v>
      </c>
    </row>
    <row r="19" spans="1:14">
      <c r="A19" s="156">
        <v>4</v>
      </c>
      <c r="B19" s="174" t="s">
        <v>358</v>
      </c>
      <c r="C19" s="156" t="s">
        <v>136</v>
      </c>
      <c r="D19" s="171">
        <v>1</v>
      </c>
      <c r="E19" s="158">
        <v>0</v>
      </c>
      <c r="F19" s="158">
        <f>D19*E19</f>
        <v>0</v>
      </c>
      <c r="G19" s="158"/>
      <c r="N19" s="114"/>
    </row>
    <row r="20" spans="1:14">
      <c r="A20" s="156">
        <v>5</v>
      </c>
      <c r="B20" s="174" t="s">
        <v>359</v>
      </c>
      <c r="C20" s="156" t="s">
        <v>136</v>
      </c>
      <c r="D20" s="171">
        <v>1</v>
      </c>
      <c r="E20" s="158">
        <v>0</v>
      </c>
      <c r="F20" s="158">
        <f>D20*E20</f>
        <v>0</v>
      </c>
      <c r="G20" s="158"/>
    </row>
    <row r="21" spans="1:14">
      <c r="A21" s="156">
        <v>6</v>
      </c>
      <c r="B21" s="174" t="s">
        <v>360</v>
      </c>
      <c r="C21" s="156" t="s">
        <v>136</v>
      </c>
      <c r="D21" s="171">
        <v>1</v>
      </c>
      <c r="E21" s="158">
        <v>0</v>
      </c>
      <c r="F21" s="158">
        <f>D21*E21</f>
        <v>0</v>
      </c>
      <c r="G21" s="158"/>
    </row>
    <row r="22" spans="1:14">
      <c r="A22" s="160"/>
      <c r="B22" s="175"/>
      <c r="C22" s="161"/>
      <c r="D22" s="161"/>
      <c r="E22" s="161"/>
      <c r="F22" s="161"/>
      <c r="G22" s="162"/>
    </row>
    <row r="23" spans="1:14">
      <c r="A23" s="160"/>
      <c r="B23" s="115" t="s">
        <v>361</v>
      </c>
      <c r="C23" s="161"/>
      <c r="D23" s="161"/>
      <c r="E23" s="161"/>
      <c r="F23" s="161"/>
      <c r="G23" s="162"/>
    </row>
    <row r="24" spans="1:14" ht="13.5" customHeight="1">
      <c r="A24" s="143" t="s">
        <v>258</v>
      </c>
      <c r="B24" s="144" t="s">
        <v>331</v>
      </c>
      <c r="C24" s="145" t="s">
        <v>118</v>
      </c>
      <c r="D24" s="146" t="s">
        <v>19</v>
      </c>
      <c r="E24" s="146" t="s">
        <v>332</v>
      </c>
      <c r="F24" s="146" t="s">
        <v>333</v>
      </c>
      <c r="G24" s="96" t="s">
        <v>334</v>
      </c>
      <c r="I24" s="140"/>
      <c r="N24" s="114"/>
    </row>
    <row r="25" spans="1:14">
      <c r="A25" s="156">
        <v>7</v>
      </c>
      <c r="B25" s="147" t="s">
        <v>362</v>
      </c>
      <c r="C25" s="156" t="s">
        <v>136</v>
      </c>
      <c r="D25" s="171">
        <v>3</v>
      </c>
      <c r="E25" s="158">
        <v>0</v>
      </c>
      <c r="F25" s="158">
        <f>D25*E25</f>
        <v>0</v>
      </c>
      <c r="G25" s="158"/>
    </row>
    <row r="26" spans="1:14">
      <c r="A26" s="160"/>
      <c r="B26" s="161"/>
      <c r="C26" s="160"/>
      <c r="D26" s="173"/>
      <c r="E26" s="167"/>
      <c r="F26" s="167"/>
      <c r="G26" s="167"/>
    </row>
    <row r="27" spans="1:14">
      <c r="A27" s="176"/>
      <c r="B27" s="177" t="s">
        <v>363</v>
      </c>
      <c r="C27" s="178"/>
      <c r="D27" s="178"/>
      <c r="E27" s="178"/>
      <c r="F27" s="178"/>
      <c r="G27"/>
    </row>
    <row r="28" spans="1:14">
      <c r="A28" s="143" t="s">
        <v>258</v>
      </c>
      <c r="B28" s="179" t="s">
        <v>331</v>
      </c>
      <c r="C28" s="180" t="s">
        <v>118</v>
      </c>
      <c r="D28" s="146" t="s">
        <v>19</v>
      </c>
      <c r="E28" s="146" t="s">
        <v>332</v>
      </c>
      <c r="F28" s="146" t="s">
        <v>333</v>
      </c>
      <c r="G28" s="146" t="s">
        <v>334</v>
      </c>
    </row>
    <row r="29" spans="1:14">
      <c r="A29" s="156">
        <v>8</v>
      </c>
      <c r="B29" s="174" t="s">
        <v>364</v>
      </c>
      <c r="C29" s="156" t="s">
        <v>136</v>
      </c>
      <c r="D29" s="171">
        <v>2</v>
      </c>
      <c r="E29" s="158">
        <v>0</v>
      </c>
      <c r="F29" s="158">
        <f>D29*E29</f>
        <v>0</v>
      </c>
      <c r="G29" s="158"/>
    </row>
    <row r="30" spans="1:14">
      <c r="A30" s="160"/>
      <c r="B30" s="161"/>
      <c r="C30" s="160"/>
      <c r="D30" s="173"/>
      <c r="E30" s="167"/>
      <c r="F30" s="167"/>
      <c r="G30" s="167"/>
    </row>
    <row r="31" spans="1:14" ht="15.75">
      <c r="A31" s="181"/>
      <c r="B31" s="170" t="s">
        <v>365</v>
      </c>
      <c r="C31" s="182"/>
      <c r="D31" s="183"/>
      <c r="E31" s="183"/>
      <c r="F31" s="183"/>
      <c r="G31" s="184"/>
    </row>
    <row r="32" spans="1:14" ht="42" customHeight="1">
      <c r="A32" s="267" t="s">
        <v>366</v>
      </c>
      <c r="B32" s="267"/>
      <c r="C32" s="267"/>
      <c r="D32" s="267"/>
      <c r="E32" s="267"/>
      <c r="F32" s="267"/>
      <c r="G32" s="267"/>
    </row>
    <row r="33" spans="1:7">
      <c r="A33" s="143" t="s">
        <v>258</v>
      </c>
      <c r="B33" s="144" t="s">
        <v>331</v>
      </c>
      <c r="C33" s="145" t="s">
        <v>118</v>
      </c>
      <c r="D33" s="146" t="s">
        <v>19</v>
      </c>
      <c r="E33" s="146" t="s">
        <v>332</v>
      </c>
      <c r="F33" s="146" t="s">
        <v>333</v>
      </c>
      <c r="G33" s="96" t="s">
        <v>334</v>
      </c>
    </row>
    <row r="34" spans="1:7">
      <c r="A34" s="143">
        <v>9</v>
      </c>
      <c r="B34" s="185" t="s">
        <v>367</v>
      </c>
      <c r="C34" s="156" t="s">
        <v>136</v>
      </c>
      <c r="D34" s="171">
        <v>30</v>
      </c>
      <c r="E34" s="158">
        <v>0</v>
      </c>
      <c r="F34" s="158">
        <f>D34*E34</f>
        <v>0</v>
      </c>
      <c r="G34" s="96"/>
    </row>
    <row r="35" spans="1:7">
      <c r="A35" s="143">
        <v>10</v>
      </c>
      <c r="B35" s="185" t="s">
        <v>368</v>
      </c>
      <c r="C35" s="156" t="s">
        <v>136</v>
      </c>
      <c r="D35" s="171">
        <v>15</v>
      </c>
      <c r="E35" s="158">
        <v>0</v>
      </c>
      <c r="F35" s="158">
        <f>D35*E35</f>
        <v>0</v>
      </c>
      <c r="G35" s="96"/>
    </row>
    <row r="36" spans="1:7">
      <c r="A36" s="143">
        <v>11</v>
      </c>
      <c r="B36" s="185" t="s">
        <v>369</v>
      </c>
      <c r="C36" s="156" t="s">
        <v>136</v>
      </c>
      <c r="D36" s="171">
        <v>50</v>
      </c>
      <c r="E36" s="158">
        <v>0</v>
      </c>
      <c r="F36" s="158">
        <f>D36*E36</f>
        <v>0</v>
      </c>
      <c r="G36" s="96"/>
    </row>
    <row r="37" spans="1:7">
      <c r="A37" s="143">
        <v>12</v>
      </c>
      <c r="B37" s="185" t="s">
        <v>370</v>
      </c>
      <c r="C37" s="156" t="s">
        <v>136</v>
      </c>
      <c r="D37" s="171">
        <v>2</v>
      </c>
      <c r="E37" s="158">
        <v>0</v>
      </c>
      <c r="F37" s="158">
        <f>D37*E37</f>
        <v>0</v>
      </c>
      <c r="G37" s="96"/>
    </row>
    <row r="38" spans="1:7">
      <c r="A38" s="89"/>
      <c r="B38" s="121"/>
      <c r="C38" s="91"/>
      <c r="D38" s="169"/>
      <c r="E38" s="101"/>
      <c r="F38" s="110"/>
    </row>
    <row r="39" spans="1:7" ht="16.5">
      <c r="A39" s="242" t="s">
        <v>371</v>
      </c>
      <c r="B39" s="243" t="s">
        <v>348</v>
      </c>
      <c r="C39" s="244"/>
      <c r="D39" s="244"/>
      <c r="E39" s="249"/>
      <c r="F39" s="249"/>
      <c r="G39" s="245"/>
    </row>
    <row r="40" spans="1:7" ht="17.25" thickBot="1">
      <c r="A40" s="242"/>
      <c r="B40" s="250" t="s">
        <v>349</v>
      </c>
      <c r="C40" s="247"/>
      <c r="D40" s="248"/>
      <c r="E40" s="226" t="s">
        <v>270</v>
      </c>
      <c r="F40" s="225">
        <f>F10+F11+F15+F19+F20+F21+F25+F34+F35+F36+F37</f>
        <v>0</v>
      </c>
      <c r="G40" s="245"/>
    </row>
    <row r="41" spans="1:7" ht="13.5" thickTop="1">
      <c r="A41" s="89"/>
      <c r="B41" s="120"/>
      <c r="C41" s="91"/>
      <c r="D41" s="169"/>
      <c r="E41" s="101"/>
      <c r="F41" s="101"/>
    </row>
    <row r="42" spans="1:7">
      <c r="A42" s="89"/>
      <c r="B42" s="120"/>
      <c r="C42" s="91"/>
      <c r="D42" s="169"/>
      <c r="E42" s="101"/>
      <c r="F42" s="101"/>
    </row>
    <row r="43" spans="1:7">
      <c r="A43" s="89"/>
      <c r="B43" s="120"/>
      <c r="C43" s="91"/>
      <c r="D43" s="169"/>
      <c r="E43" s="101"/>
      <c r="F43" s="101"/>
    </row>
    <row r="44" spans="1:7">
      <c r="A44" s="89"/>
      <c r="B44" s="120"/>
      <c r="C44" s="91"/>
      <c r="D44" s="169"/>
      <c r="E44" s="101"/>
      <c r="F44" s="101"/>
    </row>
    <row r="45" spans="1:7">
      <c r="A45" s="89"/>
      <c r="B45" s="120"/>
      <c r="C45" s="91"/>
      <c r="D45" s="169"/>
      <c r="E45" s="101"/>
      <c r="F45" s="101"/>
    </row>
    <row r="46" spans="1:7">
      <c r="A46" s="89"/>
      <c r="B46" s="120"/>
      <c r="C46" s="91"/>
      <c r="D46" s="169"/>
      <c r="E46" s="101"/>
      <c r="F46" s="101"/>
    </row>
    <row r="47" spans="1:7">
      <c r="A47" s="89"/>
      <c r="B47" s="120"/>
      <c r="C47" s="91"/>
      <c r="D47" s="169"/>
      <c r="E47" s="101"/>
      <c r="F47" s="101"/>
    </row>
    <row r="48" spans="1:7">
      <c r="A48" s="89"/>
      <c r="B48" s="120"/>
      <c r="C48" s="91"/>
      <c r="D48" s="169"/>
      <c r="E48" s="101"/>
      <c r="F48" s="101"/>
    </row>
    <row r="49" spans="1:6">
      <c r="A49" s="89"/>
      <c r="B49" s="120"/>
      <c r="C49" s="91"/>
      <c r="D49" s="169"/>
      <c r="E49" s="101"/>
      <c r="F49" s="101"/>
    </row>
    <row r="50" spans="1:6">
      <c r="A50" s="89"/>
      <c r="B50" s="120"/>
      <c r="C50" s="91"/>
      <c r="D50" s="169"/>
      <c r="E50" s="101"/>
      <c r="F50" s="101"/>
    </row>
    <row r="51" spans="1:6">
      <c r="A51" s="89"/>
      <c r="B51" s="120"/>
      <c r="C51" s="91"/>
      <c r="D51" s="169"/>
      <c r="E51" s="101"/>
      <c r="F51" s="101"/>
    </row>
    <row r="52" spans="1:6">
      <c r="A52" s="89"/>
      <c r="B52" s="120"/>
      <c r="C52" s="91"/>
      <c r="D52" s="169"/>
      <c r="E52" s="101"/>
      <c r="F52" s="101"/>
    </row>
    <row r="53" spans="1:6">
      <c r="A53" s="89"/>
      <c r="B53" s="120"/>
      <c r="C53" s="91"/>
      <c r="D53" s="169"/>
      <c r="E53" s="101"/>
      <c r="F53" s="101"/>
    </row>
    <row r="54" spans="1:6">
      <c r="B54" s="120"/>
      <c r="C54" s="91"/>
      <c r="D54" s="169"/>
      <c r="E54" s="101"/>
      <c r="F54" s="101"/>
    </row>
    <row r="55" spans="1:6">
      <c r="B55" s="120"/>
      <c r="C55" s="91"/>
      <c r="D55" s="169"/>
      <c r="E55" s="101"/>
      <c r="F55" s="101"/>
    </row>
    <row r="56" spans="1:6">
      <c r="B56" s="120"/>
      <c r="C56" s="91"/>
      <c r="D56" s="169"/>
      <c r="E56" s="101"/>
      <c r="F56" s="101"/>
    </row>
    <row r="57" spans="1:6">
      <c r="B57" s="120"/>
      <c r="C57" s="91"/>
      <c r="D57" s="169"/>
      <c r="E57" s="101"/>
      <c r="F57" s="101"/>
    </row>
    <row r="58" spans="1:6">
      <c r="B58" s="120"/>
      <c r="C58" s="91"/>
      <c r="D58" s="169"/>
      <c r="E58" s="101"/>
      <c r="F58" s="101"/>
    </row>
    <row r="59" spans="1:6">
      <c r="B59" s="120"/>
      <c r="C59" s="91"/>
      <c r="D59" s="169"/>
      <c r="E59" s="101"/>
      <c r="F59" s="101"/>
    </row>
    <row r="60" spans="1:6">
      <c r="B60" s="120"/>
      <c r="C60" s="91"/>
      <c r="D60" s="169"/>
      <c r="E60" s="101"/>
      <c r="F60" s="101"/>
    </row>
    <row r="61" spans="1:6">
      <c r="B61" s="120"/>
      <c r="C61" s="91"/>
      <c r="D61" s="169"/>
      <c r="E61" s="101"/>
      <c r="F61" s="101"/>
    </row>
    <row r="62" spans="1:6">
      <c r="B62" s="120"/>
      <c r="C62" s="91"/>
      <c r="D62" s="169"/>
      <c r="E62" s="101"/>
      <c r="F62" s="101"/>
    </row>
    <row r="63" spans="1:6">
      <c r="B63" s="90"/>
      <c r="C63" s="91"/>
      <c r="D63" s="169"/>
      <c r="E63" s="101"/>
      <c r="F63" s="101"/>
    </row>
    <row r="64" spans="1:6">
      <c r="B64" s="90"/>
      <c r="C64" s="91"/>
      <c r="D64" s="169"/>
      <c r="E64" s="101"/>
      <c r="F64" s="101"/>
    </row>
    <row r="65" spans="2:6">
      <c r="B65" s="90"/>
      <c r="C65" s="91"/>
      <c r="D65" s="169"/>
      <c r="E65" s="101"/>
      <c r="F65" s="101"/>
    </row>
    <row r="66" spans="2:6">
      <c r="B66" s="90"/>
      <c r="C66" s="91"/>
      <c r="D66" s="169"/>
      <c r="E66" s="101"/>
      <c r="F66" s="101"/>
    </row>
    <row r="67" spans="2:6">
      <c r="B67" s="90"/>
      <c r="C67" s="91"/>
      <c r="D67" s="169"/>
      <c r="E67" s="101"/>
      <c r="F67" s="101"/>
    </row>
    <row r="68" spans="2:6">
      <c r="B68" s="90"/>
      <c r="C68" s="91"/>
      <c r="D68" s="169"/>
      <c r="E68" s="101"/>
      <c r="F68" s="101"/>
    </row>
    <row r="69" spans="2:6">
      <c r="B69" s="90"/>
      <c r="C69" s="91"/>
      <c r="D69" s="169"/>
      <c r="E69" s="101"/>
      <c r="F69" s="101"/>
    </row>
    <row r="70" spans="2:6">
      <c r="F70" s="101"/>
    </row>
    <row r="71" spans="2:6">
      <c r="F71" s="101"/>
    </row>
    <row r="72" spans="2:6">
      <c r="F72" s="101"/>
    </row>
    <row r="73" spans="2:6">
      <c r="F73" s="101"/>
    </row>
    <row r="74" spans="2:6">
      <c r="F74" s="101"/>
    </row>
    <row r="75" spans="2:6">
      <c r="F75" s="101"/>
    </row>
    <row r="76" spans="2:6">
      <c r="F76" s="101"/>
    </row>
    <row r="77" spans="2:6">
      <c r="F77" s="101"/>
    </row>
    <row r="78" spans="2:6">
      <c r="F78" s="101"/>
    </row>
    <row r="79" spans="2:6">
      <c r="F79" s="101"/>
    </row>
    <row r="80" spans="2:6">
      <c r="F80" s="101"/>
    </row>
    <row r="81" spans="6:6">
      <c r="F81" s="101"/>
    </row>
    <row r="82" spans="6:6">
      <c r="F82" s="101"/>
    </row>
    <row r="83" spans="6:6">
      <c r="F83" s="101"/>
    </row>
  </sheetData>
  <mergeCells count="2">
    <mergeCell ref="A7:G7"/>
    <mergeCell ref="A32:G32"/>
  </mergeCells>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O95"/>
  <sheetViews>
    <sheetView view="pageLayout" zoomScaleNormal="100" workbookViewId="0">
      <selection activeCell="B40" sqref="B40"/>
    </sheetView>
  </sheetViews>
  <sheetFormatPr defaultRowHeight="12.75"/>
  <cols>
    <col min="1" max="1" width="5.7109375" style="88" customWidth="1"/>
    <col min="2" max="2" width="38.7109375" style="87" customWidth="1"/>
    <col min="3" max="3" width="5.140625" style="86" bestFit="1" customWidth="1"/>
    <col min="4" max="4" width="7.42578125" style="139" customWidth="1"/>
    <col min="5" max="5" width="10.7109375" style="87" customWidth="1"/>
    <col min="6" max="6" width="10.5703125" style="87" customWidth="1"/>
    <col min="7" max="7" width="10.85546875" style="88" customWidth="1"/>
    <col min="8" max="10" width="9.140625" style="88"/>
    <col min="11" max="11" width="9.42578125" style="88" customWidth="1"/>
    <col min="12" max="12" width="9.140625" style="88" customWidth="1"/>
    <col min="13" max="13" width="9.140625" style="140"/>
    <col min="14" max="16384" width="9.140625" style="88"/>
  </cols>
  <sheetData>
    <row r="1" spans="1:12" s="202" customFormat="1" ht="17.100000000000001" customHeight="1">
      <c r="A1" s="198" t="s">
        <v>16</v>
      </c>
      <c r="B1" s="208">
        <v>2.5</v>
      </c>
      <c r="C1" s="203" t="s">
        <v>216</v>
      </c>
      <c r="D1" s="199"/>
      <c r="E1" s="199"/>
      <c r="F1" s="201"/>
      <c r="G1" s="199"/>
      <c r="H1" s="201"/>
    </row>
    <row r="2" spans="1:12" s="202" customFormat="1" ht="17.100000000000001" customHeight="1">
      <c r="A2" s="198" t="s">
        <v>25</v>
      </c>
      <c r="B2" s="206" t="s">
        <v>402</v>
      </c>
      <c r="C2" s="200" t="s">
        <v>372</v>
      </c>
      <c r="D2" s="199"/>
      <c r="E2" s="199"/>
      <c r="F2" s="201"/>
      <c r="G2" s="199"/>
      <c r="H2" s="201"/>
    </row>
    <row r="3" spans="1:12" ht="15.75">
      <c r="A3" s="84"/>
      <c r="B3" s="85"/>
    </row>
    <row r="4" spans="1:12" ht="15.75">
      <c r="A4" s="84"/>
      <c r="B4" s="170" t="s">
        <v>373</v>
      </c>
    </row>
    <row r="5" spans="1:12" ht="15.75">
      <c r="A5" s="84"/>
      <c r="B5" s="85"/>
    </row>
    <row r="6" spans="1:12" ht="15.75">
      <c r="A6" s="84"/>
      <c r="B6" s="186" t="s">
        <v>374</v>
      </c>
    </row>
    <row r="7" spans="1:12">
      <c r="A7" s="265" t="s">
        <v>375</v>
      </c>
      <c r="B7" s="266"/>
      <c r="C7" s="266"/>
      <c r="D7" s="266"/>
      <c r="E7" s="266"/>
      <c r="F7" s="266"/>
      <c r="G7" s="266"/>
    </row>
    <row r="8" spans="1:12" s="140" customFormat="1">
      <c r="A8" s="160"/>
      <c r="B8" s="115"/>
      <c r="C8" s="216"/>
      <c r="D8" s="161"/>
      <c r="E8" s="161"/>
      <c r="F8" s="161"/>
      <c r="G8" s="162"/>
      <c r="H8" s="88"/>
      <c r="I8" s="88"/>
      <c r="J8" s="88"/>
      <c r="K8" s="88"/>
      <c r="L8" s="88"/>
    </row>
    <row r="9" spans="1:12" s="140" customFormat="1">
      <c r="A9" s="143" t="s">
        <v>258</v>
      </c>
      <c r="B9" s="144" t="s">
        <v>331</v>
      </c>
      <c r="C9" s="145" t="s">
        <v>118</v>
      </c>
      <c r="D9" s="146" t="s">
        <v>19</v>
      </c>
      <c r="E9" s="146" t="s">
        <v>332</v>
      </c>
      <c r="F9" s="146" t="s">
        <v>333</v>
      </c>
      <c r="G9" s="96" t="s">
        <v>334</v>
      </c>
      <c r="H9" s="88"/>
      <c r="I9" s="88"/>
      <c r="J9" s="88"/>
      <c r="K9" s="88"/>
      <c r="L9" s="88"/>
    </row>
    <row r="10" spans="1:12" s="140" customFormat="1">
      <c r="A10" s="156">
        <v>1</v>
      </c>
      <c r="B10" s="174" t="s">
        <v>376</v>
      </c>
      <c r="C10" s="156" t="s">
        <v>136</v>
      </c>
      <c r="D10" s="171">
        <v>4</v>
      </c>
      <c r="E10" s="158">
        <v>0</v>
      </c>
      <c r="F10" s="158">
        <f>D10*E10</f>
        <v>0</v>
      </c>
      <c r="G10" s="158"/>
      <c r="H10" s="88"/>
      <c r="I10" s="88"/>
      <c r="J10" s="88"/>
      <c r="K10" s="88"/>
      <c r="L10" s="88"/>
    </row>
    <row r="11" spans="1:12" s="140" customFormat="1">
      <c r="A11" s="156">
        <v>2</v>
      </c>
      <c r="B11" s="174" t="s">
        <v>377</v>
      </c>
      <c r="C11" s="156" t="s">
        <v>136</v>
      </c>
      <c r="D11" s="171">
        <v>3</v>
      </c>
      <c r="E11" s="158">
        <v>0</v>
      </c>
      <c r="F11" s="158">
        <f>D11*E11</f>
        <v>0</v>
      </c>
      <c r="G11" s="158"/>
      <c r="H11" s="88"/>
      <c r="I11" s="88"/>
      <c r="J11" s="88"/>
      <c r="K11" s="88"/>
      <c r="L11" s="88"/>
    </row>
    <row r="12" spans="1:12" s="140" customFormat="1">
      <c r="A12" s="156">
        <v>3</v>
      </c>
      <c r="B12" s="174" t="s">
        <v>378</v>
      </c>
      <c r="C12" s="156" t="s">
        <v>136</v>
      </c>
      <c r="D12" s="171">
        <v>3</v>
      </c>
      <c r="E12" s="158">
        <v>0</v>
      </c>
      <c r="F12" s="158">
        <f>D12*E12</f>
        <v>0</v>
      </c>
      <c r="G12" s="158"/>
      <c r="H12" s="88"/>
      <c r="I12" s="88"/>
      <c r="J12" s="88"/>
      <c r="K12" s="88"/>
      <c r="L12" s="88"/>
    </row>
    <row r="13" spans="1:12" s="140" customFormat="1">
      <c r="A13" s="160"/>
      <c r="B13" s="175"/>
      <c r="C13" s="161"/>
      <c r="D13" s="161"/>
      <c r="E13" s="161"/>
      <c r="F13" s="161"/>
      <c r="G13" s="162"/>
      <c r="H13" s="88"/>
      <c r="I13" s="88"/>
      <c r="J13" s="88"/>
      <c r="K13" s="88"/>
      <c r="L13" s="88"/>
    </row>
    <row r="14" spans="1:12" ht="15.75">
      <c r="A14" s="181"/>
      <c r="B14" s="268" t="s">
        <v>379</v>
      </c>
      <c r="C14" s="268"/>
      <c r="D14" s="268"/>
      <c r="E14" s="183"/>
      <c r="F14" s="183"/>
      <c r="G14" s="184"/>
    </row>
    <row r="15" spans="1:12">
      <c r="A15" s="265" t="s">
        <v>380</v>
      </c>
      <c r="B15" s="266"/>
      <c r="C15" s="266"/>
      <c r="D15" s="266"/>
      <c r="E15" s="266"/>
      <c r="F15" s="266"/>
      <c r="G15" s="266"/>
    </row>
    <row r="16" spans="1:12" ht="15.75">
      <c r="A16" s="181"/>
      <c r="B16" s="186"/>
      <c r="C16" s="186"/>
      <c r="D16" s="186"/>
      <c r="E16" s="183"/>
      <c r="F16" s="183"/>
      <c r="G16" s="184"/>
    </row>
    <row r="17" spans="1:15">
      <c r="A17" s="143" t="s">
        <v>258</v>
      </c>
      <c r="B17" s="144" t="s">
        <v>331</v>
      </c>
      <c r="C17" s="145" t="s">
        <v>118</v>
      </c>
      <c r="D17" s="146" t="s">
        <v>19</v>
      </c>
      <c r="E17" s="146" t="s">
        <v>332</v>
      </c>
      <c r="F17" s="146" t="s">
        <v>333</v>
      </c>
      <c r="G17" s="96" t="s">
        <v>334</v>
      </c>
    </row>
    <row r="18" spans="1:15">
      <c r="A18" s="156">
        <v>4</v>
      </c>
      <c r="B18" s="174" t="s">
        <v>381</v>
      </c>
      <c r="C18" s="156" t="s">
        <v>136</v>
      </c>
      <c r="D18" s="171">
        <v>3</v>
      </c>
      <c r="E18" s="158">
        <v>0</v>
      </c>
      <c r="F18" s="158">
        <f>D18*E18</f>
        <v>0</v>
      </c>
      <c r="G18" s="158"/>
    </row>
    <row r="19" spans="1:15" ht="11.25" customHeight="1">
      <c r="A19" s="156">
        <v>5</v>
      </c>
      <c r="B19" s="174" t="s">
        <v>382</v>
      </c>
      <c r="C19" s="156" t="s">
        <v>136</v>
      </c>
      <c r="D19" s="171">
        <v>3</v>
      </c>
      <c r="E19" s="158">
        <v>0</v>
      </c>
      <c r="F19" s="158">
        <f>D19*E19</f>
        <v>0</v>
      </c>
      <c r="G19" s="158"/>
    </row>
    <row r="20" spans="1:15" ht="12" customHeight="1">
      <c r="A20" s="156">
        <v>6</v>
      </c>
      <c r="B20" s="174" t="s">
        <v>383</v>
      </c>
      <c r="C20" s="156" t="s">
        <v>136</v>
      </c>
      <c r="D20" s="171">
        <v>3</v>
      </c>
      <c r="E20" s="158">
        <v>0</v>
      </c>
      <c r="F20" s="158">
        <f>D20*E20</f>
        <v>0</v>
      </c>
      <c r="G20" s="158"/>
      <c r="O20" s="114"/>
    </row>
    <row r="21" spans="1:15" ht="11.25" customHeight="1">
      <c r="A21" s="156">
        <v>7</v>
      </c>
      <c r="B21" s="174" t="s">
        <v>384</v>
      </c>
      <c r="C21" s="156" t="s">
        <v>136</v>
      </c>
      <c r="D21" s="171">
        <v>1</v>
      </c>
      <c r="E21" s="158">
        <v>0</v>
      </c>
      <c r="F21" s="158">
        <f>D21*E21</f>
        <v>0</v>
      </c>
      <c r="G21" s="158"/>
    </row>
    <row r="22" spans="1:15" ht="15.75">
      <c r="A22" s="181"/>
      <c r="B22" s="186"/>
      <c r="C22" s="186"/>
      <c r="D22" s="186"/>
      <c r="E22" s="183"/>
      <c r="F22" s="183"/>
      <c r="G22" s="184"/>
      <c r="O22" s="114"/>
    </row>
    <row r="23" spans="1:15" ht="15.75">
      <c r="A23" s="181"/>
      <c r="B23" s="170" t="s">
        <v>385</v>
      </c>
      <c r="C23" s="182"/>
      <c r="D23" s="183"/>
      <c r="E23" s="183"/>
      <c r="F23" s="183"/>
      <c r="G23" s="184"/>
      <c r="O23" s="114"/>
    </row>
    <row r="24" spans="1:15" ht="81.75" customHeight="1">
      <c r="A24" s="265" t="s">
        <v>386</v>
      </c>
      <c r="B24" s="266"/>
      <c r="C24" s="266"/>
      <c r="D24" s="266"/>
      <c r="E24" s="266"/>
      <c r="F24" s="266"/>
      <c r="G24" s="266"/>
      <c r="O24" s="114"/>
    </row>
    <row r="25" spans="1:15">
      <c r="A25" s="181"/>
      <c r="B25" s="187"/>
      <c r="C25" s="182"/>
      <c r="D25" s="183"/>
      <c r="E25" s="183"/>
      <c r="F25" s="183"/>
      <c r="G25" s="184"/>
    </row>
    <row r="26" spans="1:15">
      <c r="A26" s="143" t="s">
        <v>258</v>
      </c>
      <c r="B26" s="144" t="s">
        <v>331</v>
      </c>
      <c r="C26" s="145" t="s">
        <v>118</v>
      </c>
      <c r="D26" s="146" t="s">
        <v>19</v>
      </c>
      <c r="E26" s="146" t="s">
        <v>332</v>
      </c>
      <c r="F26" s="146" t="s">
        <v>333</v>
      </c>
      <c r="G26" s="96" t="s">
        <v>334</v>
      </c>
    </row>
    <row r="27" spans="1:15">
      <c r="A27" s="156">
        <v>8</v>
      </c>
      <c r="B27" s="147" t="s">
        <v>387</v>
      </c>
      <c r="C27" s="156" t="s">
        <v>136</v>
      </c>
      <c r="D27" s="171">
        <v>3</v>
      </c>
      <c r="E27" s="158">
        <v>0</v>
      </c>
      <c r="F27" s="158">
        <f>D27*E27</f>
        <v>0</v>
      </c>
      <c r="G27" s="158"/>
      <c r="O27" s="114"/>
    </row>
    <row r="28" spans="1:15">
      <c r="A28" s="156">
        <v>9</v>
      </c>
      <c r="B28" s="147" t="s">
        <v>388</v>
      </c>
      <c r="C28" s="156" t="s">
        <v>136</v>
      </c>
      <c r="D28" s="171">
        <v>3</v>
      </c>
      <c r="E28" s="158">
        <v>0</v>
      </c>
      <c r="F28" s="158">
        <f>D28*E28</f>
        <v>0</v>
      </c>
      <c r="G28" s="158"/>
      <c r="O28" s="114"/>
    </row>
    <row r="29" spans="1:15">
      <c r="A29" s="156">
        <v>10</v>
      </c>
      <c r="B29" s="147" t="s">
        <v>389</v>
      </c>
      <c r="C29" s="156" t="s">
        <v>136</v>
      </c>
      <c r="D29" s="171">
        <v>1</v>
      </c>
      <c r="E29" s="158">
        <v>0</v>
      </c>
      <c r="F29" s="158">
        <f>D29*E29</f>
        <v>0</v>
      </c>
      <c r="G29" s="158"/>
    </row>
    <row r="30" spans="1:15">
      <c r="A30" s="156">
        <v>11</v>
      </c>
      <c r="B30" s="147" t="s">
        <v>390</v>
      </c>
      <c r="C30" s="156" t="s">
        <v>136</v>
      </c>
      <c r="D30" s="171">
        <v>1</v>
      </c>
      <c r="E30" s="158">
        <v>0</v>
      </c>
      <c r="F30" s="158">
        <f>D30*E30</f>
        <v>0</v>
      </c>
      <c r="G30" s="158"/>
    </row>
    <row r="31" spans="1:15">
      <c r="A31" s="160"/>
      <c r="B31" s="161"/>
      <c r="C31" s="160"/>
      <c r="D31" s="173"/>
      <c r="E31" s="167"/>
      <c r="F31" s="167"/>
      <c r="G31" s="167"/>
    </row>
    <row r="32" spans="1:15">
      <c r="A32" s="160"/>
      <c r="B32" s="161"/>
      <c r="C32" s="160"/>
      <c r="D32" s="167"/>
      <c r="E32" s="167"/>
      <c r="F32" s="167"/>
      <c r="G32" s="167"/>
    </row>
    <row r="33" spans="1:15" ht="15.75">
      <c r="A33" s="160"/>
      <c r="B33" s="170" t="s">
        <v>391</v>
      </c>
      <c r="C33" s="160"/>
      <c r="D33" s="88"/>
      <c r="E33" s="88"/>
      <c r="F33" s="88"/>
    </row>
    <row r="34" spans="1:15" ht="53.25" customHeight="1">
      <c r="A34" s="265" t="s">
        <v>392</v>
      </c>
      <c r="B34" s="266"/>
      <c r="C34" s="266"/>
      <c r="D34" s="266"/>
      <c r="E34" s="266"/>
      <c r="F34" s="266"/>
      <c r="G34" s="266"/>
    </row>
    <row r="35" spans="1:15">
      <c r="A35" s="143" t="s">
        <v>258</v>
      </c>
      <c r="B35" s="144" t="s">
        <v>331</v>
      </c>
      <c r="C35" s="145" t="s">
        <v>118</v>
      </c>
      <c r="D35" s="146" t="s">
        <v>19</v>
      </c>
      <c r="E35" s="146" t="s">
        <v>332</v>
      </c>
      <c r="F35" s="146" t="s">
        <v>333</v>
      </c>
      <c r="G35" s="96" t="s">
        <v>334</v>
      </c>
      <c r="O35" s="114"/>
    </row>
    <row r="36" spans="1:15">
      <c r="A36" s="156">
        <v>12</v>
      </c>
      <c r="B36" s="188" t="s">
        <v>393</v>
      </c>
      <c r="C36" s="156" t="s">
        <v>136</v>
      </c>
      <c r="D36" s="171">
        <v>1</v>
      </c>
      <c r="E36" s="158">
        <v>0</v>
      </c>
      <c r="F36" s="158">
        <f>D36*E36</f>
        <v>0</v>
      </c>
      <c r="G36" s="158"/>
    </row>
    <row r="37" spans="1:15">
      <c r="A37" s="160"/>
      <c r="B37" s="161"/>
      <c r="C37" s="160"/>
      <c r="D37" s="173"/>
      <c r="E37" s="189"/>
      <c r="F37" s="189"/>
      <c r="G37" s="167"/>
    </row>
    <row r="38" spans="1:15" ht="15.75">
      <c r="A38" s="160"/>
      <c r="B38" s="170" t="s">
        <v>394</v>
      </c>
      <c r="C38" s="160"/>
      <c r="D38" s="173"/>
      <c r="E38" s="167"/>
      <c r="F38" s="167"/>
      <c r="G38" s="167"/>
    </row>
    <row r="39" spans="1:15" ht="28.5" customHeight="1">
      <c r="A39" s="265" t="s">
        <v>395</v>
      </c>
      <c r="B39" s="266"/>
      <c r="C39" s="266"/>
      <c r="D39" s="266"/>
      <c r="E39" s="266"/>
      <c r="F39" s="266"/>
      <c r="G39" s="266"/>
    </row>
    <row r="40" spans="1:15">
      <c r="A40" s="160"/>
      <c r="B40" s="161"/>
      <c r="C40" s="160"/>
      <c r="D40" s="173"/>
      <c r="E40" s="167"/>
      <c r="F40" s="167"/>
      <c r="G40" s="167"/>
    </row>
    <row r="41" spans="1:15">
      <c r="A41" s="143" t="s">
        <v>258</v>
      </c>
      <c r="B41" s="144" t="s">
        <v>331</v>
      </c>
      <c r="C41" s="145" t="s">
        <v>118</v>
      </c>
      <c r="D41" s="146" t="s">
        <v>19</v>
      </c>
      <c r="E41" s="146" t="s">
        <v>332</v>
      </c>
      <c r="F41" s="146" t="s">
        <v>333</v>
      </c>
      <c r="G41" s="96" t="s">
        <v>334</v>
      </c>
    </row>
    <row r="42" spans="1:15">
      <c r="A42" s="156">
        <v>13</v>
      </c>
      <c r="B42" s="147" t="s">
        <v>396</v>
      </c>
      <c r="C42" s="156" t="s">
        <v>136</v>
      </c>
      <c r="D42" s="171">
        <v>3</v>
      </c>
      <c r="E42" s="158">
        <v>0</v>
      </c>
      <c r="F42" s="158">
        <f>D42*E42</f>
        <v>0</v>
      </c>
      <c r="G42" s="158"/>
      <c r="O42" s="114"/>
    </row>
    <row r="43" spans="1:15">
      <c r="A43" s="160"/>
      <c r="B43" s="161"/>
      <c r="C43" s="160"/>
      <c r="D43" s="173"/>
      <c r="E43" s="167"/>
      <c r="F43" s="167"/>
      <c r="G43" s="167"/>
    </row>
    <row r="44" spans="1:15" ht="15.75">
      <c r="A44" s="160"/>
      <c r="B44" s="170" t="s">
        <v>397</v>
      </c>
      <c r="C44" s="160"/>
      <c r="D44" s="173"/>
      <c r="E44" s="167"/>
      <c r="F44" s="167"/>
      <c r="G44" s="167"/>
    </row>
    <row r="45" spans="1:15" ht="15.75">
      <c r="A45" s="160"/>
      <c r="B45" s="170"/>
      <c r="C45" s="160"/>
      <c r="D45" s="173"/>
      <c r="E45" s="167"/>
      <c r="F45" s="167"/>
      <c r="G45" s="167"/>
    </row>
    <row r="46" spans="1:15">
      <c r="A46" s="143" t="s">
        <v>258</v>
      </c>
      <c r="B46" s="144" t="s">
        <v>331</v>
      </c>
      <c r="C46" s="145" t="s">
        <v>118</v>
      </c>
      <c r="D46" s="146" t="s">
        <v>19</v>
      </c>
      <c r="E46" s="146" t="s">
        <v>332</v>
      </c>
      <c r="F46" s="146" t="s">
        <v>333</v>
      </c>
      <c r="G46" s="96" t="s">
        <v>334</v>
      </c>
      <c r="O46" s="114"/>
    </row>
    <row r="47" spans="1:15">
      <c r="A47" s="156">
        <v>14</v>
      </c>
      <c r="B47" s="188" t="s">
        <v>398</v>
      </c>
      <c r="C47" s="156" t="s">
        <v>136</v>
      </c>
      <c r="D47" s="171">
        <v>9</v>
      </c>
      <c r="E47" s="158">
        <v>0</v>
      </c>
      <c r="F47" s="158">
        <f>D47*E47</f>
        <v>0</v>
      </c>
      <c r="G47" s="158"/>
    </row>
    <row r="48" spans="1:15">
      <c r="A48" s="156">
        <v>15</v>
      </c>
      <c r="B48" s="188" t="s">
        <v>399</v>
      </c>
      <c r="C48" s="156" t="s">
        <v>136</v>
      </c>
      <c r="D48" s="171">
        <v>3</v>
      </c>
      <c r="E48" s="158">
        <v>0</v>
      </c>
      <c r="F48" s="158">
        <f>D48*E48</f>
        <v>0</v>
      </c>
      <c r="G48" s="158"/>
    </row>
    <row r="49" spans="1:7">
      <c r="A49" s="156">
        <v>16</v>
      </c>
      <c r="B49" s="188" t="s">
        <v>400</v>
      </c>
      <c r="C49" s="156" t="s">
        <v>136</v>
      </c>
      <c r="D49" s="171">
        <v>3</v>
      </c>
      <c r="E49" s="158">
        <v>0</v>
      </c>
      <c r="F49" s="158">
        <f>D49*E49</f>
        <v>0</v>
      </c>
      <c r="G49" s="158"/>
    </row>
    <row r="50" spans="1:7">
      <c r="A50" s="160"/>
      <c r="B50" s="161"/>
      <c r="C50" s="160"/>
      <c r="D50" s="173"/>
      <c r="E50" s="189"/>
      <c r="F50" s="189"/>
      <c r="G50" s="167"/>
    </row>
    <row r="51" spans="1:7" ht="16.5">
      <c r="A51" s="242" t="s">
        <v>402</v>
      </c>
      <c r="B51" s="243" t="s">
        <v>372</v>
      </c>
      <c r="C51" s="244"/>
      <c r="D51" s="244"/>
      <c r="E51" s="245"/>
      <c r="F51" s="245"/>
      <c r="G51" s="245"/>
    </row>
    <row r="52" spans="1:7" ht="17.25" thickBot="1">
      <c r="A52" s="242"/>
      <c r="B52" s="250" t="s">
        <v>401</v>
      </c>
      <c r="C52" s="247"/>
      <c r="D52" s="248"/>
      <c r="E52" s="226" t="s">
        <v>270</v>
      </c>
      <c r="F52" s="225">
        <f>F10+F11+F12+F18+F19+F20+F21+F27+F28+F29+F30+F36+F42+F47+F48+F49</f>
        <v>0</v>
      </c>
      <c r="G52" s="245"/>
    </row>
    <row r="53" spans="1:7" ht="13.5" thickTop="1">
      <c r="A53" s="89"/>
      <c r="B53" s="120"/>
      <c r="C53" s="91"/>
      <c r="D53" s="169"/>
      <c r="E53" s="101"/>
      <c r="F53" s="101"/>
    </row>
    <row r="54" spans="1:7">
      <c r="A54" s="89"/>
      <c r="B54" s="120"/>
      <c r="C54" s="91"/>
      <c r="D54" s="169"/>
      <c r="E54" s="101"/>
      <c r="F54" s="101"/>
    </row>
    <row r="55" spans="1:7">
      <c r="A55" s="89"/>
      <c r="B55" s="120"/>
      <c r="C55" s="91"/>
      <c r="D55" s="169"/>
      <c r="E55" s="101"/>
      <c r="F55" s="101"/>
    </row>
    <row r="56" spans="1:7">
      <c r="A56" s="89"/>
      <c r="B56" s="120"/>
      <c r="C56" s="91"/>
      <c r="D56" s="169"/>
      <c r="E56" s="101"/>
      <c r="F56" s="101"/>
    </row>
    <row r="57" spans="1:7">
      <c r="A57" s="89"/>
      <c r="B57" s="120"/>
      <c r="C57" s="91"/>
      <c r="D57" s="169"/>
      <c r="E57" s="101"/>
      <c r="F57" s="101"/>
    </row>
    <row r="58" spans="1:7">
      <c r="A58" s="89"/>
      <c r="B58" s="120"/>
      <c r="C58" s="91"/>
      <c r="D58" s="169"/>
      <c r="E58" s="101"/>
      <c r="F58" s="101"/>
    </row>
    <row r="59" spans="1:7">
      <c r="A59" s="89"/>
      <c r="B59" s="120"/>
      <c r="C59" s="91"/>
      <c r="D59" s="169"/>
      <c r="E59" s="101"/>
      <c r="F59" s="101"/>
    </row>
    <row r="60" spans="1:7">
      <c r="A60" s="89"/>
      <c r="B60" s="120"/>
      <c r="C60" s="91"/>
      <c r="D60" s="169"/>
      <c r="E60" s="101"/>
      <c r="F60" s="101"/>
    </row>
    <row r="61" spans="1:7">
      <c r="A61" s="89"/>
      <c r="B61" s="120"/>
      <c r="C61" s="91"/>
      <c r="D61" s="169"/>
      <c r="E61" s="101"/>
      <c r="F61" s="101"/>
    </row>
    <row r="62" spans="1:7">
      <c r="A62" s="89"/>
      <c r="B62" s="120"/>
      <c r="C62" s="91"/>
      <c r="D62" s="169"/>
      <c r="E62" s="101"/>
      <c r="F62" s="101"/>
    </row>
    <row r="63" spans="1:7">
      <c r="A63" s="89"/>
      <c r="B63" s="120"/>
      <c r="C63" s="91"/>
      <c r="D63" s="169"/>
      <c r="E63" s="101"/>
      <c r="F63" s="101"/>
    </row>
    <row r="64" spans="1:7">
      <c r="A64" s="89"/>
      <c r="B64" s="120"/>
      <c r="C64" s="91"/>
      <c r="D64" s="169"/>
      <c r="E64" s="101"/>
      <c r="F64" s="101"/>
    </row>
    <row r="65" spans="1:6">
      <c r="A65" s="89"/>
      <c r="B65" s="120"/>
      <c r="C65" s="91"/>
      <c r="D65" s="169"/>
      <c r="E65" s="101"/>
      <c r="F65" s="101"/>
    </row>
    <row r="66" spans="1:6">
      <c r="B66" s="120"/>
      <c r="C66" s="91"/>
      <c r="D66" s="169"/>
      <c r="E66" s="101"/>
      <c r="F66" s="101"/>
    </row>
    <row r="67" spans="1:6">
      <c r="B67" s="120"/>
      <c r="C67" s="91"/>
      <c r="D67" s="169"/>
      <c r="E67" s="101"/>
      <c r="F67" s="101"/>
    </row>
    <row r="68" spans="1:6">
      <c r="B68" s="120"/>
      <c r="C68" s="91"/>
      <c r="D68" s="169"/>
      <c r="E68" s="101"/>
      <c r="F68" s="101"/>
    </row>
    <row r="69" spans="1:6">
      <c r="B69" s="120"/>
      <c r="C69" s="91"/>
      <c r="D69" s="169"/>
      <c r="E69" s="101"/>
      <c r="F69" s="101"/>
    </row>
    <row r="70" spans="1:6">
      <c r="B70" s="120"/>
      <c r="C70" s="91"/>
      <c r="D70" s="169"/>
      <c r="E70" s="101"/>
      <c r="F70" s="101"/>
    </row>
    <row r="71" spans="1:6">
      <c r="B71" s="120"/>
      <c r="C71" s="91"/>
      <c r="D71" s="169"/>
      <c r="E71" s="101"/>
      <c r="F71" s="101"/>
    </row>
    <row r="72" spans="1:6">
      <c r="B72" s="120"/>
      <c r="C72" s="91"/>
      <c r="D72" s="169"/>
      <c r="E72" s="101"/>
      <c r="F72" s="101"/>
    </row>
    <row r="73" spans="1:6">
      <c r="B73" s="120"/>
      <c r="C73" s="91"/>
      <c r="D73" s="169"/>
      <c r="E73" s="101"/>
      <c r="F73" s="101"/>
    </row>
    <row r="74" spans="1:6">
      <c r="B74" s="120"/>
      <c r="C74" s="91"/>
      <c r="D74" s="169"/>
      <c r="E74" s="101"/>
      <c r="F74" s="101"/>
    </row>
    <row r="75" spans="1:6">
      <c r="B75" s="90"/>
      <c r="C75" s="91"/>
      <c r="D75" s="169"/>
      <c r="E75" s="101"/>
      <c r="F75" s="101"/>
    </row>
    <row r="76" spans="1:6">
      <c r="B76" s="90"/>
      <c r="C76" s="91"/>
      <c r="D76" s="169"/>
      <c r="E76" s="101"/>
      <c r="F76" s="101"/>
    </row>
    <row r="77" spans="1:6">
      <c r="B77" s="90"/>
      <c r="C77" s="91"/>
      <c r="D77" s="169"/>
      <c r="E77" s="101"/>
      <c r="F77" s="101"/>
    </row>
    <row r="78" spans="1:6">
      <c r="B78" s="90"/>
      <c r="C78" s="91"/>
      <c r="D78" s="169"/>
      <c r="E78" s="101"/>
      <c r="F78" s="101"/>
    </row>
    <row r="79" spans="1:6">
      <c r="B79" s="90"/>
      <c r="C79" s="91"/>
      <c r="D79" s="169"/>
      <c r="E79" s="101"/>
      <c r="F79" s="101"/>
    </row>
    <row r="80" spans="1:6">
      <c r="B80" s="90"/>
      <c r="C80" s="91"/>
      <c r="D80" s="169"/>
      <c r="E80" s="101"/>
      <c r="F80" s="101"/>
    </row>
    <row r="81" spans="2:6">
      <c r="B81" s="90"/>
      <c r="C81" s="91"/>
      <c r="D81" s="169"/>
      <c r="E81" s="101"/>
      <c r="F81" s="101"/>
    </row>
    <row r="82" spans="2:6">
      <c r="F82" s="101"/>
    </row>
    <row r="83" spans="2:6">
      <c r="F83" s="101"/>
    </row>
    <row r="84" spans="2:6">
      <c r="F84" s="101"/>
    </row>
    <row r="85" spans="2:6">
      <c r="F85" s="101"/>
    </row>
    <row r="86" spans="2:6">
      <c r="F86" s="101"/>
    </row>
    <row r="87" spans="2:6">
      <c r="F87" s="101"/>
    </row>
    <row r="88" spans="2:6">
      <c r="F88" s="101"/>
    </row>
    <row r="89" spans="2:6">
      <c r="F89" s="101"/>
    </row>
    <row r="90" spans="2:6">
      <c r="F90" s="101"/>
    </row>
    <row r="91" spans="2:6">
      <c r="F91" s="101"/>
    </row>
    <row r="92" spans="2:6">
      <c r="F92" s="101"/>
    </row>
    <row r="93" spans="2:6">
      <c r="F93" s="101"/>
    </row>
    <row r="94" spans="2:6">
      <c r="F94" s="101"/>
    </row>
    <row r="95" spans="2:6">
      <c r="F95" s="101"/>
    </row>
  </sheetData>
  <mergeCells count="6">
    <mergeCell ref="A39:G39"/>
    <mergeCell ref="A7:G7"/>
    <mergeCell ref="B14:D14"/>
    <mergeCell ref="A15:G15"/>
    <mergeCell ref="A24:G24"/>
    <mergeCell ref="A34:G34"/>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I8"/>
  <sheetViews>
    <sheetView view="pageLayout" zoomScaleNormal="100" workbookViewId="0">
      <selection activeCell="B40" sqref="B40"/>
    </sheetView>
  </sheetViews>
  <sheetFormatPr defaultRowHeight="12.75"/>
  <sheetData>
    <row r="1" spans="1:9" ht="18">
      <c r="A1" s="260" t="s">
        <v>407</v>
      </c>
      <c r="B1" s="260"/>
      <c r="C1" s="260"/>
      <c r="D1" s="260"/>
      <c r="E1" s="260"/>
      <c r="F1" s="260"/>
      <c r="G1" s="260"/>
      <c r="H1" s="260"/>
      <c r="I1" s="260"/>
    </row>
    <row r="2" spans="1:9" ht="19.5">
      <c r="A2" s="191"/>
      <c r="B2" s="192"/>
      <c r="C2" s="192"/>
      <c r="D2" s="192"/>
      <c r="E2" s="192"/>
      <c r="F2" s="192"/>
      <c r="G2" s="192"/>
      <c r="H2" s="192"/>
      <c r="I2" s="192"/>
    </row>
    <row r="3" spans="1:9" ht="45" customHeight="1">
      <c r="A3" s="258" t="s">
        <v>408</v>
      </c>
      <c r="B3" s="258"/>
      <c r="C3" s="258"/>
      <c r="D3" s="258"/>
      <c r="E3" s="259"/>
      <c r="F3" s="259"/>
      <c r="G3" s="259"/>
      <c r="H3" s="259"/>
      <c r="I3" s="259"/>
    </row>
    <row r="4" spans="1:9" ht="84" customHeight="1">
      <c r="A4" s="258" t="s">
        <v>409</v>
      </c>
      <c r="B4" s="258"/>
      <c r="C4" s="258"/>
      <c r="D4" s="258"/>
      <c r="E4" s="259"/>
      <c r="F4" s="259"/>
      <c r="G4" s="259"/>
      <c r="H4" s="259"/>
      <c r="I4" s="259"/>
    </row>
    <row r="5" spans="1:9" ht="176.25" customHeight="1">
      <c r="A5" s="258" t="s">
        <v>410</v>
      </c>
      <c r="B5" s="258"/>
      <c r="C5" s="258"/>
      <c r="D5" s="258"/>
      <c r="E5" s="259"/>
      <c r="F5" s="259"/>
      <c r="G5" s="259"/>
      <c r="H5" s="259"/>
      <c r="I5" s="259"/>
    </row>
    <row r="6" spans="1:9" ht="405.75" customHeight="1">
      <c r="A6" s="258" t="s">
        <v>411</v>
      </c>
      <c r="B6" s="258"/>
      <c r="C6" s="258"/>
      <c r="D6" s="258"/>
      <c r="E6" s="259"/>
      <c r="F6" s="259"/>
      <c r="G6" s="259"/>
      <c r="H6" s="259"/>
      <c r="I6" s="259"/>
    </row>
    <row r="8" spans="1:9">
      <c r="C8" s="218"/>
    </row>
  </sheetData>
  <mergeCells count="5">
    <mergeCell ref="A3:I3"/>
    <mergeCell ref="A4:I4"/>
    <mergeCell ref="A5:I5"/>
    <mergeCell ref="A6:I6"/>
    <mergeCell ref="A1:I1"/>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sheetPr>
  <dimension ref="A1:T47"/>
  <sheetViews>
    <sheetView tabSelected="1" view="pageLayout" topLeftCell="A5" zoomScale="85" zoomScaleNormal="100" zoomScalePageLayoutView="85" workbookViewId="0">
      <selection activeCell="P29" sqref="P29"/>
    </sheetView>
  </sheetViews>
  <sheetFormatPr defaultColWidth="9" defaultRowHeight="12.75"/>
  <cols>
    <col min="1" max="1" width="2.42578125" style="4" customWidth="1"/>
    <col min="2" max="2" width="4.7109375" style="4" customWidth="1"/>
    <col min="3" max="3" width="2.85546875" style="4" customWidth="1"/>
    <col min="4" max="4" width="6.28515625" style="4" customWidth="1"/>
    <col min="5" max="5" width="5.5703125" style="4" customWidth="1"/>
    <col min="6" max="6" width="3.7109375" style="4" customWidth="1"/>
    <col min="7" max="7" width="5.28515625" style="4" customWidth="1"/>
    <col min="8" max="8" width="14.7109375" style="4" customWidth="1"/>
    <col min="9" max="9" width="5.42578125" style="4" customWidth="1"/>
    <col min="10" max="10" width="13.28515625" style="4" customWidth="1"/>
    <col min="11" max="11" width="5" style="4" customWidth="1"/>
    <col min="12" max="12" width="15.42578125" style="4" customWidth="1"/>
    <col min="13" max="14" width="9" style="4"/>
    <col min="15" max="15" width="17.5703125" style="4" customWidth="1"/>
    <col min="16" max="16" width="12.28515625" style="4" customWidth="1"/>
    <col min="17" max="17" width="9" style="4"/>
    <col min="18" max="18" width="11.42578125" style="4" customWidth="1"/>
    <col min="19" max="19" width="9" style="4"/>
    <col min="20" max="20" width="11.140625" style="4" bestFit="1" customWidth="1"/>
    <col min="21" max="16384" width="9" style="4"/>
  </cols>
  <sheetData>
    <row r="1" spans="2:20" ht="40.5" customHeight="1">
      <c r="B1" s="6" t="str">
        <f>'0 Naslovna stran'!B14</f>
        <v>007/20</v>
      </c>
      <c r="C1" s="6"/>
      <c r="D1" s="6"/>
      <c r="E1" s="261" t="str">
        <f>'0 Naslovna stran'!B10</f>
        <v>POPIS DEL S PREDRAČUNOM IN REKAPITULACIJA STROŠKOV</v>
      </c>
      <c r="F1" s="261"/>
      <c r="G1" s="261"/>
      <c r="H1" s="261"/>
      <c r="I1" s="261"/>
      <c r="J1" s="261"/>
      <c r="K1" s="261"/>
      <c r="L1" s="261"/>
    </row>
    <row r="2" spans="2:20" ht="20.25">
      <c r="B2" s="6"/>
      <c r="C2" s="6"/>
      <c r="D2" s="6"/>
      <c r="E2" s="6" t="str">
        <f>'0 Naslovna stran'!D14</f>
        <v>REKONSTRUKCIJA CESTE V DEKANIH</v>
      </c>
      <c r="F2" s="6"/>
    </row>
    <row r="3" spans="2:20" ht="9.75" customHeight="1">
      <c r="B3" s="6"/>
      <c r="C3" s="6"/>
      <c r="D3" s="6"/>
      <c r="E3" s="6"/>
      <c r="F3" s="6"/>
    </row>
    <row r="4" spans="2:20" ht="20.25">
      <c r="B4" s="31" t="s">
        <v>2</v>
      </c>
      <c r="C4" s="11"/>
      <c r="D4" s="11"/>
    </row>
    <row r="5" spans="2:20" ht="5.25" customHeight="1">
      <c r="B5" s="11"/>
      <c r="C5" s="11"/>
      <c r="D5" s="11"/>
    </row>
    <row r="6" spans="2:20" s="13" customFormat="1" ht="20.25">
      <c r="B6" s="14" t="s">
        <v>15</v>
      </c>
      <c r="C6" s="215">
        <v>2</v>
      </c>
      <c r="D6" s="15"/>
      <c r="E6" s="31" t="s">
        <v>147</v>
      </c>
      <c r="F6" s="16"/>
      <c r="G6" s="16"/>
      <c r="H6" s="17"/>
      <c r="I6" s="16"/>
      <c r="J6" s="17"/>
      <c r="L6" s="16"/>
      <c r="M6" s="4"/>
      <c r="N6" s="4"/>
      <c r="O6" s="4"/>
      <c r="P6" s="4"/>
      <c r="Q6" s="4"/>
      <c r="R6" s="4"/>
      <c r="S6" s="4"/>
      <c r="T6" s="4"/>
    </row>
    <row r="7" spans="2:20" ht="6.75" customHeight="1">
      <c r="K7" s="12"/>
    </row>
    <row r="8" spans="2:20" s="13" customFormat="1" ht="18">
      <c r="B8" s="14" t="s">
        <v>16</v>
      </c>
      <c r="D8" s="20">
        <v>2.1</v>
      </c>
      <c r="E8" s="22" t="s">
        <v>117</v>
      </c>
      <c r="G8" s="21"/>
      <c r="H8" s="21"/>
      <c r="I8" s="23"/>
      <c r="J8" s="21"/>
      <c r="K8" s="23"/>
      <c r="L8" s="7">
        <f>'2.1 Priprava gradb'!I8</f>
        <v>0</v>
      </c>
      <c r="M8" s="4"/>
      <c r="N8" s="4"/>
      <c r="O8" s="4"/>
      <c r="P8" s="4"/>
      <c r="Q8" s="4"/>
      <c r="R8" s="4"/>
      <c r="S8" s="4"/>
      <c r="T8" s="4"/>
    </row>
    <row r="9" spans="2:20" s="13" customFormat="1" ht="9.75" customHeight="1">
      <c r="B9" s="14"/>
      <c r="D9" s="18"/>
      <c r="F9" s="19"/>
      <c r="I9" s="7"/>
      <c r="J9" s="7"/>
      <c r="K9" s="7"/>
      <c r="L9" s="7"/>
      <c r="M9" s="4"/>
      <c r="N9" s="4"/>
      <c r="O9" s="4"/>
      <c r="P9" s="4"/>
      <c r="Q9" s="4"/>
      <c r="R9" s="4"/>
      <c r="S9" s="4"/>
      <c r="T9" s="4"/>
    </row>
    <row r="10" spans="2:20" s="13" customFormat="1" ht="18">
      <c r="B10" s="14" t="s">
        <v>16</v>
      </c>
      <c r="D10" s="20">
        <v>2.2000000000000002</v>
      </c>
      <c r="E10" s="22" t="s">
        <v>6</v>
      </c>
      <c r="G10" s="21"/>
      <c r="H10" s="21"/>
      <c r="I10" s="23"/>
      <c r="J10" s="21"/>
      <c r="K10" s="23"/>
      <c r="L10" s="7">
        <f>SUM(J12:J16)</f>
        <v>0</v>
      </c>
      <c r="M10" s="190"/>
      <c r="N10" s="4"/>
      <c r="O10" s="4"/>
      <c r="P10" s="4"/>
      <c r="Q10" s="4"/>
      <c r="R10" s="4"/>
      <c r="S10" s="4"/>
      <c r="T10" s="4"/>
    </row>
    <row r="11" spans="2:20" s="13" customFormat="1" ht="6" customHeight="1">
      <c r="B11" s="14"/>
      <c r="D11" s="18"/>
      <c r="F11" s="19"/>
      <c r="I11" s="7"/>
      <c r="J11" s="7"/>
      <c r="K11" s="7"/>
      <c r="L11" s="7"/>
      <c r="N11" s="4"/>
      <c r="O11" s="4"/>
      <c r="P11" s="4"/>
      <c r="Q11" s="4"/>
      <c r="R11" s="4"/>
      <c r="S11" s="4"/>
      <c r="T11" s="4"/>
    </row>
    <row r="12" spans="2:20" s="13" customFormat="1" ht="16.5">
      <c r="B12" s="14" t="s">
        <v>25</v>
      </c>
      <c r="E12" s="27" t="s">
        <v>138</v>
      </c>
      <c r="G12" s="28" t="s">
        <v>7</v>
      </c>
      <c r="H12" s="26"/>
      <c r="I12" s="26"/>
      <c r="J12" s="26">
        <f>'2.2.1 Ces.-Predd'!I30</f>
        <v>0</v>
      </c>
      <c r="K12" s="26"/>
      <c r="L12" s="26"/>
      <c r="M12" s="4"/>
      <c r="N12" s="4"/>
      <c r="O12" s="4"/>
      <c r="P12" s="4"/>
      <c r="Q12" s="4"/>
      <c r="R12" s="4"/>
      <c r="S12" s="4"/>
      <c r="T12" s="4"/>
    </row>
    <row r="13" spans="2:20" s="13" customFormat="1" ht="16.5">
      <c r="B13" s="14" t="s">
        <v>25</v>
      </c>
      <c r="E13" s="27" t="s">
        <v>139</v>
      </c>
      <c r="G13" s="28" t="s">
        <v>8</v>
      </c>
      <c r="I13" s="26"/>
      <c r="J13" s="26">
        <f>'2.2.2 Ces.-Zemeljska d. '!I12</f>
        <v>0</v>
      </c>
      <c r="K13" s="26"/>
      <c r="L13" s="26"/>
      <c r="M13" s="4"/>
      <c r="N13" s="4"/>
      <c r="O13" s="4"/>
      <c r="P13" s="4"/>
      <c r="Q13" s="4"/>
      <c r="R13" s="4"/>
      <c r="S13" s="4"/>
      <c r="T13" s="4"/>
    </row>
    <row r="14" spans="2:20" ht="16.5">
      <c r="B14" s="14" t="s">
        <v>25</v>
      </c>
      <c r="E14" s="27" t="s">
        <v>140</v>
      </c>
      <c r="G14" s="28" t="s">
        <v>9</v>
      </c>
      <c r="I14" s="26"/>
      <c r="J14" s="26">
        <f>'2.2.3 Ces.-Ustroj'!I20</f>
        <v>0</v>
      </c>
      <c r="K14" s="26"/>
      <c r="L14" s="26"/>
    </row>
    <row r="15" spans="2:20" s="13" customFormat="1" ht="16.5">
      <c r="B15" s="14" t="s">
        <v>25</v>
      </c>
      <c r="E15" s="27" t="s">
        <v>141</v>
      </c>
      <c r="G15" s="28" t="s">
        <v>10</v>
      </c>
      <c r="I15" s="26"/>
      <c r="J15" s="26">
        <f>'2.2.4 Ces.-Prom.opr.'!I12</f>
        <v>0</v>
      </c>
      <c r="K15" s="26"/>
      <c r="L15" s="26"/>
      <c r="M15" s="2"/>
      <c r="N15"/>
      <c r="O15" s="1"/>
      <c r="Q15"/>
      <c r="S15"/>
    </row>
    <row r="16" spans="2:20" s="13" customFormat="1" ht="16.5">
      <c r="B16" s="14" t="s">
        <v>25</v>
      </c>
      <c r="E16" s="27" t="s">
        <v>142</v>
      </c>
      <c r="G16" s="28" t="s">
        <v>11</v>
      </c>
      <c r="I16" s="26"/>
      <c r="J16" s="26">
        <f>'2.2.5 Ces.-Gradbena d.'!I26</f>
        <v>0</v>
      </c>
      <c r="K16" s="26"/>
      <c r="L16" s="26"/>
      <c r="M16"/>
      <c r="N16"/>
      <c r="O16"/>
      <c r="Q16"/>
      <c r="S16"/>
    </row>
    <row r="17" spans="1:20" s="13" customFormat="1" ht="6" customHeight="1">
      <c r="B17" s="18"/>
      <c r="C17" s="18"/>
      <c r="D17" s="18"/>
      <c r="F17" s="19"/>
      <c r="I17" s="26"/>
      <c r="J17" s="26"/>
      <c r="K17" s="26"/>
      <c r="L17" s="26"/>
      <c r="M17" s="2"/>
      <c r="N17"/>
      <c r="O17" s="1"/>
      <c r="P17" s="24"/>
      <c r="Q17"/>
      <c r="R17" s="24"/>
      <c r="S17"/>
      <c r="T17" s="24"/>
    </row>
    <row r="18" spans="1:20" s="13" customFormat="1" ht="18">
      <c r="B18" s="14" t="s">
        <v>16</v>
      </c>
      <c r="D18" s="20">
        <v>2.2999999999999998</v>
      </c>
      <c r="E18" s="22" t="s">
        <v>12</v>
      </c>
      <c r="G18" s="21"/>
      <c r="H18" s="26"/>
      <c r="I18" s="26"/>
      <c r="J18" s="26"/>
      <c r="K18" s="26"/>
      <c r="L18" s="7">
        <f>SUM(J20:J23)</f>
        <v>0</v>
      </c>
      <c r="M18" s="190"/>
      <c r="N18"/>
      <c r="O18" s="1"/>
      <c r="P18" s="24"/>
      <c r="Q18"/>
      <c r="R18" s="24"/>
      <c r="S18"/>
      <c r="T18" s="24"/>
    </row>
    <row r="19" spans="1:20" s="13" customFormat="1" ht="6" customHeight="1">
      <c r="B19" s="14"/>
      <c r="D19" s="18"/>
      <c r="F19" s="19"/>
      <c r="I19" s="7"/>
      <c r="J19" s="7"/>
      <c r="K19" s="7"/>
      <c r="L19" s="7"/>
      <c r="M19" s="2"/>
      <c r="N19"/>
      <c r="O19" s="1"/>
      <c r="P19" s="24"/>
      <c r="Q19"/>
      <c r="R19" s="24"/>
      <c r="S19"/>
      <c r="T19" s="24"/>
    </row>
    <row r="20" spans="1:20" s="13" customFormat="1" ht="16.5">
      <c r="B20" s="14" t="s">
        <v>25</v>
      </c>
      <c r="E20" s="27" t="s">
        <v>143</v>
      </c>
      <c r="G20" s="28" t="s">
        <v>7</v>
      </c>
      <c r="H20" s="26"/>
      <c r="I20" s="26"/>
      <c r="J20" s="26">
        <f>'2.3.1 Met.kan. Predd'!I12</f>
        <v>0</v>
      </c>
      <c r="K20" s="26"/>
      <c r="M20" s="2"/>
      <c r="N20"/>
      <c r="O20" s="1"/>
      <c r="P20" s="24"/>
      <c r="Q20"/>
      <c r="R20" s="24"/>
      <c r="S20"/>
      <c r="T20" s="24"/>
    </row>
    <row r="21" spans="1:20" s="13" customFormat="1" ht="16.5">
      <c r="B21" s="14" t="s">
        <v>25</v>
      </c>
      <c r="E21" s="27" t="s">
        <v>144</v>
      </c>
      <c r="G21" s="28" t="s">
        <v>8</v>
      </c>
      <c r="H21" s="26"/>
      <c r="I21" s="26"/>
      <c r="J21" s="26">
        <f>'2.3.2 Met.kan.-Zemeljska d.'!I18</f>
        <v>0</v>
      </c>
      <c r="K21" s="26"/>
      <c r="M21" s="2"/>
      <c r="N21"/>
      <c r="O21" s="1"/>
      <c r="P21" s="24"/>
      <c r="Q21"/>
      <c r="R21" s="24"/>
      <c r="S21"/>
      <c r="T21" s="24"/>
    </row>
    <row r="22" spans="1:20" s="13" customFormat="1" ht="16.5">
      <c r="B22" s="14" t="s">
        <v>25</v>
      </c>
      <c r="C22" s="4"/>
      <c r="D22" s="4"/>
      <c r="E22" s="27" t="s">
        <v>145</v>
      </c>
      <c r="F22" s="4"/>
      <c r="G22" s="28" t="s">
        <v>13</v>
      </c>
      <c r="H22" s="26"/>
      <c r="I22" s="26"/>
      <c r="J22" s="26">
        <f>'2.3.3. Met.Kan._kanalizac'!I22</f>
        <v>0</v>
      </c>
      <c r="K22" s="26"/>
      <c r="M22" s="2"/>
      <c r="N22"/>
      <c r="O22" s="1"/>
      <c r="P22" s="24"/>
      <c r="Q22"/>
      <c r="R22" s="24"/>
      <c r="S22"/>
      <c r="T22" s="24"/>
    </row>
    <row r="23" spans="1:20" s="13" customFormat="1" ht="16.5">
      <c r="B23" s="14" t="s">
        <v>25</v>
      </c>
      <c r="E23" s="27" t="s">
        <v>146</v>
      </c>
      <c r="G23" s="28" t="s">
        <v>14</v>
      </c>
      <c r="H23" s="26"/>
      <c r="I23" s="26"/>
      <c r="J23" s="26">
        <f>'2.3.4 Met.kan. Zaključ'!I8</f>
        <v>0</v>
      </c>
      <c r="K23" s="26"/>
      <c r="M23" s="2"/>
      <c r="N23"/>
      <c r="O23" s="1"/>
      <c r="P23" s="24"/>
      <c r="Q23"/>
      <c r="R23" s="24"/>
      <c r="S23"/>
      <c r="T23" s="24"/>
    </row>
    <row r="24" spans="1:20" s="13" customFormat="1" ht="6" customHeight="1">
      <c r="B24" s="14"/>
      <c r="E24" s="27"/>
      <c r="G24" s="28"/>
      <c r="H24" s="26"/>
      <c r="I24" s="26"/>
      <c r="J24" s="26"/>
      <c r="K24" s="26"/>
      <c r="M24" s="2"/>
      <c r="N24"/>
      <c r="O24" s="1"/>
      <c r="P24" s="24"/>
      <c r="Q24"/>
      <c r="R24" s="24"/>
      <c r="S24"/>
      <c r="T24" s="24"/>
    </row>
    <row r="25" spans="1:20" s="13" customFormat="1" ht="18">
      <c r="B25" s="14" t="s">
        <v>16</v>
      </c>
      <c r="D25" s="20">
        <v>2.4</v>
      </c>
      <c r="E25" s="22" t="s">
        <v>211</v>
      </c>
      <c r="G25" s="21"/>
      <c r="H25" s="26"/>
      <c r="I25" s="26"/>
      <c r="J25" s="26"/>
      <c r="K25" s="26"/>
      <c r="L25" s="7">
        <f>SUM(J27:J31)</f>
        <v>0</v>
      </c>
      <c r="M25" s="190"/>
      <c r="N25"/>
      <c r="O25" s="1"/>
      <c r="P25" s="24"/>
      <c r="Q25"/>
      <c r="R25" s="24"/>
      <c r="S25"/>
      <c r="T25" s="24"/>
    </row>
    <row r="26" spans="1:20" s="13" customFormat="1" ht="4.5" customHeight="1">
      <c r="B26" s="14"/>
      <c r="D26" s="18"/>
      <c r="F26" s="19"/>
      <c r="I26" s="7"/>
      <c r="J26" s="7"/>
      <c r="K26" s="7"/>
      <c r="L26" s="7"/>
      <c r="M26" s="2"/>
      <c r="N26"/>
      <c r="O26" s="1"/>
      <c r="P26" s="24"/>
      <c r="Q26"/>
      <c r="R26" s="24"/>
      <c r="S26"/>
      <c r="T26" s="24"/>
    </row>
    <row r="27" spans="1:20" s="13" customFormat="1" ht="16.5">
      <c r="B27" s="14" t="s">
        <v>25</v>
      </c>
      <c r="E27" s="27" t="s">
        <v>212</v>
      </c>
      <c r="G27" s="83" t="s">
        <v>7</v>
      </c>
      <c r="H27" s="67"/>
      <c r="I27" s="26"/>
      <c r="J27" s="26">
        <f>'2.4.1. AB zid - Preddela'!I20</f>
        <v>0</v>
      </c>
      <c r="K27" s="26"/>
      <c r="M27" s="2"/>
      <c r="N27"/>
      <c r="O27" s="1"/>
      <c r="P27" s="24"/>
      <c r="Q27"/>
      <c r="R27" s="24"/>
      <c r="S27"/>
      <c r="T27" s="24"/>
    </row>
    <row r="28" spans="1:20" s="13" customFormat="1" ht="16.5">
      <c r="B28" s="14" t="s">
        <v>25</v>
      </c>
      <c r="E28" s="27" t="s">
        <v>213</v>
      </c>
      <c r="G28" s="82" t="s">
        <v>257</v>
      </c>
      <c r="H28" s="67"/>
      <c r="I28" s="26"/>
      <c r="J28" s="26">
        <f>'2.4.2. AB zid - Rušitvena d.'!I12</f>
        <v>0</v>
      </c>
      <c r="K28" s="26"/>
      <c r="M28" s="2"/>
      <c r="N28"/>
      <c r="O28" s="1"/>
      <c r="P28" s="24"/>
      <c r="Q28"/>
      <c r="R28" s="24"/>
      <c r="S28"/>
      <c r="T28" s="24"/>
    </row>
    <row r="29" spans="1:20" s="13" customFormat="1" ht="16.5">
      <c r="B29" s="14" t="s">
        <v>25</v>
      </c>
      <c r="C29" s="4"/>
      <c r="D29" s="4"/>
      <c r="E29" s="27" t="s">
        <v>214</v>
      </c>
      <c r="F29" s="4"/>
      <c r="G29" s="83" t="s">
        <v>8</v>
      </c>
      <c r="H29" s="67"/>
      <c r="I29" s="26"/>
      <c r="J29" s="26">
        <f>'2.4.3. AB zid - Zemeljska d.'!I29</f>
        <v>0</v>
      </c>
      <c r="K29" s="26"/>
      <c r="M29" s="2"/>
      <c r="N29"/>
      <c r="O29" s="1"/>
      <c r="P29" s="24"/>
      <c r="Q29"/>
      <c r="R29" s="24"/>
      <c r="S29"/>
      <c r="T29" s="24"/>
    </row>
    <row r="30" spans="1:20" s="13" customFormat="1" ht="16.5">
      <c r="B30" s="14" t="s">
        <v>25</v>
      </c>
      <c r="C30" s="4"/>
      <c r="D30" s="4"/>
      <c r="E30" s="27" t="s">
        <v>215</v>
      </c>
      <c r="F30" s="4"/>
      <c r="G30" s="83" t="s">
        <v>406</v>
      </c>
      <c r="H30" s="67"/>
      <c r="I30" s="26"/>
      <c r="J30" s="26">
        <f>'2.4.4. AB zid - Gradbena d. '!I28</f>
        <v>0</v>
      </c>
      <c r="K30" s="26"/>
      <c r="M30" s="2"/>
      <c r="N30"/>
      <c r="O30" s="1"/>
      <c r="P30" s="24"/>
      <c r="Q30"/>
      <c r="R30" s="24"/>
      <c r="S30"/>
      <c r="T30" s="24"/>
    </row>
    <row r="31" spans="1:20" s="13" customFormat="1" ht="16.5">
      <c r="A31" s="32"/>
      <c r="B31" s="68" t="s">
        <v>25</v>
      </c>
      <c r="C31" s="32"/>
      <c r="D31" s="32"/>
      <c r="E31" s="69" t="s">
        <v>256</v>
      </c>
      <c r="F31" s="32"/>
      <c r="G31" s="254" t="s">
        <v>14</v>
      </c>
      <c r="H31" s="255"/>
      <c r="I31" s="70"/>
      <c r="J31" s="70">
        <f>'2.4.5. AB zid - Zaključna d. '!I10</f>
        <v>0</v>
      </c>
      <c r="K31" s="70"/>
      <c r="L31" s="32"/>
      <c r="M31" s="2"/>
      <c r="N31"/>
      <c r="O31" s="1"/>
      <c r="P31" s="24"/>
      <c r="Q31"/>
      <c r="R31" s="24"/>
      <c r="S31"/>
      <c r="T31" s="24"/>
    </row>
    <row r="32" spans="1:20" s="13" customFormat="1" ht="20.25">
      <c r="C32" s="18"/>
      <c r="D32" s="18"/>
      <c r="F32" s="19"/>
      <c r="H32" s="24"/>
      <c r="I32" s="64" t="s">
        <v>414</v>
      </c>
      <c r="J32" s="19"/>
      <c r="K32" s="29" t="s">
        <v>24</v>
      </c>
      <c r="L32" s="36">
        <f>L18+L10+L8+L25+L38</f>
        <v>0</v>
      </c>
      <c r="M32" s="2"/>
      <c r="N32"/>
      <c r="O32" s="1"/>
      <c r="P32" s="24"/>
      <c r="Q32"/>
      <c r="R32" s="24"/>
      <c r="S32"/>
      <c r="T32" s="24"/>
    </row>
    <row r="33" spans="1:20" s="13" customFormat="1" ht="17.25">
      <c r="B33" s="18"/>
      <c r="C33" s="18"/>
      <c r="D33" s="18"/>
      <c r="F33" s="19"/>
      <c r="H33" s="24"/>
      <c r="I33"/>
      <c r="J33" s="33"/>
      <c r="K33" s="34" t="s">
        <v>116</v>
      </c>
      <c r="L33" s="37">
        <f>L32*0.05</f>
        <v>0</v>
      </c>
      <c r="M33" s="2"/>
      <c r="N33"/>
      <c r="O33" s="1"/>
      <c r="P33" s="24"/>
      <c r="Q33"/>
      <c r="R33" s="24"/>
      <c r="S33"/>
      <c r="T33" s="24"/>
    </row>
    <row r="34" spans="1:20" s="13" customFormat="1" ht="17.25">
      <c r="B34" s="18"/>
      <c r="C34" s="18"/>
      <c r="D34" s="18"/>
      <c r="F34" s="19"/>
      <c r="H34" s="24"/>
      <c r="I34"/>
      <c r="J34" s="33"/>
      <c r="K34" s="34" t="s">
        <v>24</v>
      </c>
      <c r="L34" s="35">
        <f>SUM(L32:L33)</f>
        <v>0</v>
      </c>
      <c r="M34" s="2"/>
      <c r="N34"/>
      <c r="O34" s="1"/>
      <c r="P34" s="24"/>
      <c r="Q34"/>
      <c r="R34" s="24"/>
      <c r="S34"/>
      <c r="T34" s="24"/>
    </row>
    <row r="35" spans="1:20" s="13" customFormat="1" ht="17.25">
      <c r="B35" s="18"/>
      <c r="C35" s="18"/>
      <c r="D35" s="18"/>
      <c r="F35" s="19"/>
      <c r="H35" s="24"/>
      <c r="I35"/>
      <c r="J35" s="33"/>
      <c r="K35" s="34" t="s">
        <v>3</v>
      </c>
      <c r="L35" s="37">
        <f>L34*0.22</f>
        <v>0</v>
      </c>
      <c r="M35" s="2"/>
      <c r="N35"/>
      <c r="O35" s="1"/>
      <c r="P35" s="24"/>
      <c r="Q35"/>
      <c r="R35" s="24"/>
      <c r="S35"/>
      <c r="T35" s="24"/>
    </row>
    <row r="36" spans="1:20" s="13" customFormat="1" ht="17.25">
      <c r="B36" s="18"/>
      <c r="C36" s="18"/>
      <c r="D36" s="18"/>
      <c r="F36" s="19"/>
      <c r="H36" s="24"/>
      <c r="I36"/>
      <c r="J36" s="33"/>
      <c r="K36" s="34" t="s">
        <v>4</v>
      </c>
      <c r="L36" s="35">
        <f>L34+L35</f>
        <v>0</v>
      </c>
      <c r="M36" s="2"/>
      <c r="N36"/>
      <c r="O36" s="1"/>
      <c r="P36" s="24"/>
      <c r="Q36"/>
      <c r="R36" s="24"/>
      <c r="S36"/>
      <c r="T36" s="24"/>
    </row>
    <row r="37" spans="1:20" s="13" customFormat="1" ht="15.75">
      <c r="B37" s="18"/>
      <c r="C37" s="18"/>
      <c r="D37" s="18"/>
      <c r="F37" s="19"/>
      <c r="H37" s="24"/>
      <c r="I37"/>
      <c r="J37" s="24"/>
      <c r="K37"/>
      <c r="L37" s="24"/>
      <c r="M37" s="2"/>
      <c r="N37"/>
      <c r="O37" s="1"/>
      <c r="P37" s="24"/>
      <c r="Q37"/>
      <c r="R37" s="24"/>
      <c r="S37"/>
      <c r="T37" s="24"/>
    </row>
    <row r="38" spans="1:20" s="13" customFormat="1" ht="18">
      <c r="A38" s="4"/>
      <c r="B38" s="14" t="s">
        <v>16</v>
      </c>
      <c r="D38" s="20">
        <v>2.5</v>
      </c>
      <c r="E38" s="22" t="s">
        <v>216</v>
      </c>
      <c r="G38" s="21"/>
      <c r="H38" s="26"/>
      <c r="I38" s="26"/>
      <c r="J38" s="26"/>
      <c r="K38" s="26"/>
      <c r="L38" s="7">
        <f>SUM(J39:J44)</f>
        <v>0</v>
      </c>
      <c r="M38" s="2"/>
      <c r="N38"/>
      <c r="O38" s="1"/>
      <c r="P38" s="24"/>
      <c r="Q38"/>
      <c r="R38" s="24"/>
      <c r="S38"/>
      <c r="T38" s="24"/>
    </row>
    <row r="39" spans="1:20" s="13" customFormat="1" ht="16.5">
      <c r="A39" s="4"/>
      <c r="B39" s="14" t="s">
        <v>25</v>
      </c>
      <c r="E39" s="27" t="s">
        <v>217</v>
      </c>
      <c r="G39" s="83" t="s">
        <v>7</v>
      </c>
      <c r="H39" s="26"/>
      <c r="I39" s="26"/>
      <c r="J39" s="26">
        <f>'2.5.1. Vodovod - Preddela'!F12</f>
        <v>0</v>
      </c>
      <c r="K39" s="26"/>
      <c r="M39" s="2"/>
      <c r="N39"/>
      <c r="O39" s="1"/>
      <c r="P39" s="24"/>
      <c r="Q39"/>
      <c r="R39" s="24"/>
      <c r="S39"/>
      <c r="T39" s="24"/>
    </row>
    <row r="40" spans="1:20" s="13" customFormat="1" ht="16.5">
      <c r="A40" s="4"/>
      <c r="B40" s="14" t="s">
        <v>25</v>
      </c>
      <c r="E40" s="27" t="s">
        <v>218</v>
      </c>
      <c r="G40" s="83" t="s">
        <v>298</v>
      </c>
      <c r="H40" s="26"/>
      <c r="I40" s="26"/>
      <c r="J40" s="26">
        <f>'2.5.2. Vodovod - Gradb. d.'!F61</f>
        <v>0</v>
      </c>
      <c r="K40" s="26"/>
      <c r="M40" s="2"/>
      <c r="N40"/>
      <c r="O40" s="1"/>
      <c r="P40" s="24"/>
      <c r="Q40"/>
      <c r="R40" s="24"/>
      <c r="S40"/>
      <c r="T40" s="24"/>
    </row>
    <row r="41" spans="1:20" s="13" customFormat="1" ht="16.5">
      <c r="A41" s="4"/>
      <c r="B41" s="14" t="s">
        <v>25</v>
      </c>
      <c r="E41" s="27" t="s">
        <v>219</v>
      </c>
      <c r="G41" s="83" t="s">
        <v>271</v>
      </c>
      <c r="H41" s="26"/>
      <c r="I41" s="26"/>
      <c r="J41" s="26">
        <f>'2.5.3. Vodovod - Montažna d.'!F58</f>
        <v>0</v>
      </c>
      <c r="K41" s="26"/>
      <c r="M41" s="2"/>
      <c r="N41"/>
      <c r="O41" s="1"/>
      <c r="P41" s="24"/>
      <c r="Q41"/>
      <c r="R41" s="24"/>
      <c r="S41"/>
      <c r="T41" s="24"/>
    </row>
    <row r="42" spans="1:20" s="13" customFormat="1" ht="16.5">
      <c r="A42" s="4"/>
      <c r="B42" s="14" t="s">
        <v>25</v>
      </c>
      <c r="E42" s="27" t="s">
        <v>220</v>
      </c>
      <c r="G42" s="83" t="s">
        <v>403</v>
      </c>
      <c r="H42" s="26"/>
      <c r="I42" s="26"/>
      <c r="J42" s="26">
        <f>'2.5.4. Vodovod - Material 1 sk.'!F32</f>
        <v>0</v>
      </c>
      <c r="K42" s="26"/>
      <c r="M42" s="190"/>
      <c r="N42"/>
      <c r="O42" s="1"/>
      <c r="P42" s="24"/>
      <c r="Q42"/>
      <c r="R42" s="24"/>
      <c r="S42"/>
      <c r="T42" s="24"/>
    </row>
    <row r="43" spans="1:20" s="13" customFormat="1" ht="16.5">
      <c r="A43" s="4"/>
      <c r="B43" s="14" t="s">
        <v>25</v>
      </c>
      <c r="C43" s="4"/>
      <c r="D43" s="4"/>
      <c r="E43" s="27" t="s">
        <v>371</v>
      </c>
      <c r="F43" s="4"/>
      <c r="G43" s="83" t="s">
        <v>404</v>
      </c>
      <c r="H43" s="26"/>
      <c r="I43" s="26"/>
      <c r="J43" s="26">
        <f>'2.5.5. Vodovod - Material 2 sk.'!F40</f>
        <v>0</v>
      </c>
      <c r="K43" s="26"/>
      <c r="M43" s="2"/>
      <c r="N43"/>
      <c r="O43" s="1"/>
      <c r="P43" s="24"/>
      <c r="Q43"/>
      <c r="R43" s="24"/>
      <c r="S43"/>
      <c r="T43" s="24"/>
    </row>
    <row r="44" spans="1:20" s="13" customFormat="1" ht="16.5">
      <c r="A44" s="253"/>
      <c r="B44" s="68" t="s">
        <v>25</v>
      </c>
      <c r="C44" s="32"/>
      <c r="D44" s="32"/>
      <c r="E44" s="69" t="s">
        <v>402</v>
      </c>
      <c r="F44" s="32"/>
      <c r="G44" s="254" t="s">
        <v>405</v>
      </c>
      <c r="H44" s="70"/>
      <c r="I44" s="70"/>
      <c r="J44" s="70">
        <f>'2.5.6. Vodovod - Material 3 sk.'!F52</f>
        <v>0</v>
      </c>
      <c r="K44" s="70"/>
      <c r="L44" s="32"/>
      <c r="M44" s="190"/>
      <c r="N44"/>
      <c r="O44" s="1"/>
      <c r="P44" s="24"/>
      <c r="Q44"/>
      <c r="R44" s="24"/>
      <c r="S44"/>
      <c r="T44" s="24"/>
    </row>
    <row r="45" spans="1:20" s="13" customFormat="1" ht="20.25">
      <c r="C45" s="18"/>
      <c r="D45" s="18"/>
      <c r="F45" s="19"/>
      <c r="H45" s="24"/>
      <c r="I45" s="64" t="s">
        <v>415</v>
      </c>
      <c r="J45" s="19"/>
      <c r="K45" s="29" t="s">
        <v>24</v>
      </c>
      <c r="L45" s="36">
        <f>L31+L23+L21+L37+L49</f>
        <v>0</v>
      </c>
      <c r="M45" s="2"/>
      <c r="N45"/>
      <c r="O45" s="1"/>
      <c r="P45" s="24"/>
      <c r="Q45"/>
      <c r="R45" s="24"/>
      <c r="S45"/>
      <c r="T45" s="24"/>
    </row>
    <row r="46" spans="1:20" ht="17.25">
      <c r="A46" s="13"/>
      <c r="B46" s="18"/>
      <c r="C46" s="18"/>
      <c r="D46" s="18"/>
      <c r="E46" s="13"/>
      <c r="F46" s="19"/>
      <c r="G46" s="13"/>
      <c r="H46" s="24"/>
      <c r="I46"/>
      <c r="J46" s="33"/>
      <c r="K46" s="34" t="s">
        <v>116</v>
      </c>
      <c r="L46" s="37">
        <f>L45*0.05</f>
        <v>0</v>
      </c>
    </row>
    <row r="47" spans="1:20" ht="17.25">
      <c r="A47" s="13"/>
      <c r="B47" s="18"/>
      <c r="C47" s="18"/>
      <c r="D47" s="18"/>
      <c r="E47" s="13"/>
      <c r="F47" s="19"/>
      <c r="G47" s="13"/>
      <c r="H47" s="24"/>
      <c r="I47"/>
      <c r="J47" s="33"/>
      <c r="K47" s="34" t="s">
        <v>24</v>
      </c>
      <c r="L47" s="35">
        <f>SUM(L45:L46)</f>
        <v>0</v>
      </c>
    </row>
  </sheetData>
  <mergeCells count="1">
    <mergeCell ref="E1:L1"/>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sheetPr>
  <dimension ref="A1:N19"/>
  <sheetViews>
    <sheetView view="pageLayout" zoomScaleNormal="100" workbookViewId="0">
      <selection activeCell="B40" sqref="B40"/>
    </sheetView>
  </sheetViews>
  <sheetFormatPr defaultRowHeight="12.75"/>
  <cols>
    <col min="2" max="2" width="8.5703125" customWidth="1"/>
    <col min="3" max="3" width="8.7109375" customWidth="1"/>
    <col min="9" max="9" width="10.42578125" bestFit="1" customWidth="1"/>
  </cols>
  <sheetData>
    <row r="1" spans="1:9" s="202" customFormat="1" ht="17.100000000000001" customHeight="1">
      <c r="A1" s="198" t="s">
        <v>15</v>
      </c>
      <c r="B1" s="219">
        <v>2</v>
      </c>
      <c r="C1" s="220"/>
      <c r="D1" s="221" t="s">
        <v>5</v>
      </c>
      <c r="E1" s="199"/>
      <c r="F1" s="199"/>
      <c r="G1" s="201"/>
      <c r="H1" s="199"/>
      <c r="I1" s="201"/>
    </row>
    <row r="2" spans="1:9" s="202" customFormat="1" ht="17.100000000000001" customHeight="1">
      <c r="A2" s="198" t="s">
        <v>16</v>
      </c>
      <c r="B2" s="204">
        <v>2.1</v>
      </c>
      <c r="C2" s="209"/>
      <c r="D2" s="203" t="s">
        <v>412</v>
      </c>
      <c r="E2" s="199"/>
      <c r="F2" s="199"/>
      <c r="G2" s="201"/>
      <c r="H2" s="199"/>
      <c r="I2" s="201"/>
    </row>
    <row r="3" spans="1:9" ht="16.5">
      <c r="A3" s="14"/>
      <c r="B3" s="38"/>
      <c r="C3" s="13"/>
      <c r="D3" s="28"/>
      <c r="E3" s="13"/>
      <c r="F3" s="13"/>
      <c r="G3" s="25"/>
      <c r="H3" s="13"/>
      <c r="I3" s="25"/>
    </row>
    <row r="4" spans="1:9" ht="25.5">
      <c r="A4" s="50" t="s">
        <v>17</v>
      </c>
      <c r="B4" s="50" t="s">
        <v>18</v>
      </c>
      <c r="C4" s="51"/>
      <c r="D4" s="52"/>
      <c r="E4" s="53" t="s">
        <v>19</v>
      </c>
      <c r="F4" s="54" t="s">
        <v>118</v>
      </c>
      <c r="G4" s="55" t="s">
        <v>20</v>
      </c>
      <c r="H4" s="52"/>
      <c r="I4" s="56" t="s">
        <v>21</v>
      </c>
    </row>
    <row r="5" spans="1:9" ht="13.5">
      <c r="A5" s="32"/>
      <c r="B5" s="32"/>
      <c r="C5" s="32"/>
      <c r="D5" s="32"/>
      <c r="E5" s="32"/>
      <c r="F5" s="32"/>
      <c r="G5" s="49"/>
      <c r="H5" s="32"/>
      <c r="I5" s="49"/>
    </row>
    <row r="6" spans="1:9">
      <c r="A6" s="39">
        <v>1</v>
      </c>
      <c r="B6" s="40" t="s">
        <v>22</v>
      </c>
      <c r="C6" s="13"/>
      <c r="D6" s="13"/>
      <c r="E6" s="41">
        <v>1</v>
      </c>
      <c r="F6" s="40" t="s">
        <v>23</v>
      </c>
      <c r="G6" s="42">
        <v>0</v>
      </c>
      <c r="H6" s="13"/>
      <c r="I6" s="42">
        <f>E6*G6</f>
        <v>0</v>
      </c>
    </row>
    <row r="7" spans="1:9" ht="63.75" customHeight="1">
      <c r="A7" s="262" t="s">
        <v>137</v>
      </c>
      <c r="B7" s="262"/>
      <c r="C7" s="262"/>
      <c r="D7" s="262"/>
      <c r="E7" s="262"/>
      <c r="F7" s="262"/>
      <c r="G7" s="262"/>
      <c r="H7" s="262"/>
      <c r="I7" s="43"/>
    </row>
    <row r="8" spans="1:9" ht="16.5">
      <c r="A8" s="13"/>
      <c r="B8" s="13"/>
      <c r="C8" s="217"/>
      <c r="D8" s="13"/>
      <c r="E8" s="28" t="s">
        <v>24</v>
      </c>
      <c r="F8" s="44">
        <f>B2</f>
        <v>2.1</v>
      </c>
      <c r="H8" s="45" t="s">
        <v>1</v>
      </c>
      <c r="I8" s="46">
        <f>SUM(I6:I7)</f>
        <v>0</v>
      </c>
    </row>
    <row r="9" spans="1:9">
      <c r="A9" s="13"/>
      <c r="B9" s="13"/>
      <c r="C9" s="13"/>
      <c r="D9" s="13"/>
      <c r="E9" s="13"/>
      <c r="F9" s="13"/>
      <c r="G9" s="25"/>
      <c r="H9" s="47"/>
      <c r="I9" s="48"/>
    </row>
    <row r="10" spans="1:9">
      <c r="A10" s="13"/>
      <c r="B10" s="13"/>
      <c r="C10" s="13"/>
      <c r="D10" s="13"/>
      <c r="E10" s="13"/>
      <c r="F10" s="13"/>
      <c r="G10" s="25"/>
      <c r="H10" s="47"/>
      <c r="I10" s="48"/>
    </row>
    <row r="19" spans="14:14">
      <c r="N19" s="57"/>
    </row>
  </sheetData>
  <mergeCells count="1">
    <mergeCell ref="A7:H7"/>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I33"/>
  <sheetViews>
    <sheetView view="pageLayout" zoomScaleNormal="100" workbookViewId="0">
      <selection activeCell="B40" sqref="B40"/>
    </sheetView>
  </sheetViews>
  <sheetFormatPr defaultRowHeight="12.75"/>
  <cols>
    <col min="2" max="2" width="8.5703125" customWidth="1"/>
    <col min="3" max="3" width="8.7109375" customWidth="1"/>
    <col min="9" max="9" width="12" customWidth="1"/>
    <col min="13" max="13" width="25.140625" customWidth="1"/>
  </cols>
  <sheetData>
    <row r="1" spans="1:9" s="202" customFormat="1" ht="17.100000000000001" customHeight="1">
      <c r="A1" s="198" t="s">
        <v>16</v>
      </c>
      <c r="B1" s="208">
        <v>2.2000000000000002</v>
      </c>
      <c r="C1" s="209"/>
      <c r="D1" s="203" t="s">
        <v>6</v>
      </c>
      <c r="E1" s="199"/>
      <c r="F1" s="199"/>
      <c r="G1" s="201"/>
      <c r="H1" s="199"/>
      <c r="I1" s="201"/>
    </row>
    <row r="2" spans="1:9" s="202" customFormat="1" ht="17.100000000000001" customHeight="1">
      <c r="A2" s="198" t="s">
        <v>25</v>
      </c>
      <c r="B2" s="206" t="s">
        <v>138</v>
      </c>
      <c r="C2" s="199"/>
      <c r="D2" s="200" t="s">
        <v>7</v>
      </c>
      <c r="E2" s="199"/>
      <c r="F2" s="199"/>
      <c r="G2" s="201"/>
      <c r="H2" s="199"/>
      <c r="I2" s="201"/>
    </row>
    <row r="3" spans="1:9" ht="16.5">
      <c r="A3" s="14"/>
      <c r="B3" s="38"/>
      <c r="C3" s="13"/>
      <c r="D3" s="28"/>
      <c r="E3" s="13"/>
      <c r="F3" s="13"/>
      <c r="G3" s="25"/>
      <c r="H3" s="13"/>
      <c r="I3" s="25"/>
    </row>
    <row r="4" spans="1:9" ht="25.5">
      <c r="A4" s="50" t="s">
        <v>17</v>
      </c>
      <c r="B4" s="50" t="s">
        <v>18</v>
      </c>
      <c r="C4" s="51"/>
      <c r="D4" s="52"/>
      <c r="E4" s="53" t="s">
        <v>19</v>
      </c>
      <c r="F4" s="54" t="s">
        <v>118</v>
      </c>
      <c r="G4" s="55" t="s">
        <v>20</v>
      </c>
      <c r="H4" s="52"/>
      <c r="I4" s="56" t="s">
        <v>21</v>
      </c>
    </row>
    <row r="5" spans="1:9" ht="13.5">
      <c r="A5" s="32"/>
      <c r="B5" s="32"/>
      <c r="C5" s="32"/>
      <c r="D5" s="32"/>
      <c r="E5" s="32"/>
      <c r="F5" s="32"/>
      <c r="G5" s="49"/>
      <c r="H5" s="32"/>
      <c r="I5" s="49"/>
    </row>
    <row r="6" spans="1:9">
      <c r="A6" s="39">
        <v>1</v>
      </c>
      <c r="B6" s="40" t="s">
        <v>26</v>
      </c>
      <c r="C6" s="13"/>
      <c r="D6" s="13"/>
      <c r="E6" s="41">
        <v>0.26</v>
      </c>
      <c r="F6" s="40" t="s">
        <v>27</v>
      </c>
      <c r="G6" s="42">
        <v>0</v>
      </c>
      <c r="H6" s="13"/>
      <c r="I6" s="42">
        <f>E6*G6</f>
        <v>0</v>
      </c>
    </row>
    <row r="7" spans="1:9" ht="63.75" customHeight="1">
      <c r="A7" s="262" t="s">
        <v>28</v>
      </c>
      <c r="B7" s="262"/>
      <c r="C7" s="262"/>
      <c r="D7" s="262"/>
      <c r="E7" s="262"/>
      <c r="F7" s="262"/>
      <c r="G7" s="262"/>
      <c r="H7" s="262"/>
      <c r="I7" s="43"/>
    </row>
    <row r="8" spans="1:9">
      <c r="A8" s="39">
        <v>2</v>
      </c>
      <c r="B8" s="40" t="s">
        <v>29</v>
      </c>
      <c r="C8" s="217"/>
      <c r="D8" s="13"/>
      <c r="E8" s="41">
        <v>14</v>
      </c>
      <c r="F8" s="40" t="s">
        <v>23</v>
      </c>
      <c r="G8" s="42">
        <v>0</v>
      </c>
      <c r="H8" s="13"/>
      <c r="I8" s="42">
        <f>E8*G8</f>
        <v>0</v>
      </c>
    </row>
    <row r="9" spans="1:9" ht="63.75" customHeight="1">
      <c r="A9" s="262" t="s">
        <v>30</v>
      </c>
      <c r="B9" s="262"/>
      <c r="C9" s="262"/>
      <c r="D9" s="262"/>
      <c r="E9" s="262"/>
      <c r="F9" s="262"/>
      <c r="G9" s="262"/>
      <c r="H9" s="262"/>
      <c r="I9" s="43"/>
    </row>
    <row r="10" spans="1:9">
      <c r="A10" s="39">
        <v>3</v>
      </c>
      <c r="B10" s="40" t="s">
        <v>31</v>
      </c>
      <c r="C10" s="13"/>
      <c r="D10" s="13"/>
      <c r="E10" s="41">
        <f>353+780</f>
        <v>1133</v>
      </c>
      <c r="F10" s="40" t="s">
        <v>32</v>
      </c>
      <c r="G10" s="42">
        <v>0</v>
      </c>
      <c r="H10" s="13"/>
      <c r="I10" s="42">
        <f>E10*G10</f>
        <v>0</v>
      </c>
    </row>
    <row r="11" spans="1:9" ht="63.75" customHeight="1">
      <c r="A11" s="262" t="s">
        <v>33</v>
      </c>
      <c r="B11" s="262"/>
      <c r="C11" s="262"/>
      <c r="D11" s="262"/>
      <c r="E11" s="262"/>
      <c r="F11" s="262"/>
      <c r="G11" s="262"/>
      <c r="H11" s="262"/>
      <c r="I11" s="43"/>
    </row>
    <row r="12" spans="1:9">
      <c r="A12" s="39">
        <v>4</v>
      </c>
      <c r="B12" s="40" t="s">
        <v>34</v>
      </c>
      <c r="C12" s="13"/>
      <c r="D12" s="13"/>
      <c r="E12" s="41">
        <f>9.5+3.3+5.5+4+7.3+1</f>
        <v>30.6</v>
      </c>
      <c r="F12" s="40" t="s">
        <v>35</v>
      </c>
      <c r="G12" s="42">
        <v>0</v>
      </c>
      <c r="H12" s="13"/>
      <c r="I12" s="42">
        <f>E12*G12</f>
        <v>0</v>
      </c>
    </row>
    <row r="13" spans="1:9" ht="63.75" customHeight="1">
      <c r="A13" s="262" t="s">
        <v>36</v>
      </c>
      <c r="B13" s="262"/>
      <c r="C13" s="262"/>
      <c r="D13" s="262"/>
      <c r="E13" s="262"/>
      <c r="F13" s="262"/>
      <c r="G13" s="262"/>
      <c r="H13" s="262"/>
      <c r="I13" s="43"/>
    </row>
    <row r="14" spans="1:9">
      <c r="A14" s="39">
        <v>5</v>
      </c>
      <c r="B14" s="40" t="s">
        <v>37</v>
      </c>
      <c r="C14" s="13"/>
      <c r="D14" s="13"/>
      <c r="E14" s="41">
        <f>E12*0.3</f>
        <v>9.18</v>
      </c>
      <c r="F14" s="40" t="s">
        <v>32</v>
      </c>
      <c r="G14" s="42">
        <v>0</v>
      </c>
      <c r="H14" s="13"/>
      <c r="I14" s="42">
        <f>E14*G14</f>
        <v>0</v>
      </c>
    </row>
    <row r="15" spans="1:9" ht="63.75" customHeight="1">
      <c r="A15" s="262" t="s">
        <v>38</v>
      </c>
      <c r="B15" s="262"/>
      <c r="C15" s="262"/>
      <c r="D15" s="262"/>
      <c r="E15" s="262"/>
      <c r="F15" s="262"/>
      <c r="G15" s="262"/>
      <c r="H15" s="262"/>
      <c r="I15" s="43"/>
    </row>
    <row r="16" spans="1:9">
      <c r="A16" s="39">
        <v>6</v>
      </c>
      <c r="B16" s="40" t="s">
        <v>39</v>
      </c>
      <c r="C16" s="13"/>
      <c r="D16" s="13"/>
      <c r="E16" s="41">
        <f>7+15.3+10+14+2.4+5.6+7.5+1.2</f>
        <v>63</v>
      </c>
      <c r="F16" s="40" t="s">
        <v>35</v>
      </c>
      <c r="G16" s="42">
        <v>0</v>
      </c>
      <c r="H16" s="13"/>
      <c r="I16" s="42">
        <f>E16*G16</f>
        <v>0</v>
      </c>
    </row>
    <row r="17" spans="1:9" ht="63.75" customHeight="1">
      <c r="A17" s="262" t="s">
        <v>40</v>
      </c>
      <c r="B17" s="262"/>
      <c r="C17" s="262"/>
      <c r="D17" s="262"/>
      <c r="E17" s="262"/>
      <c r="F17" s="262"/>
      <c r="G17" s="262"/>
      <c r="H17" s="262"/>
      <c r="I17" s="43"/>
    </row>
    <row r="18" spans="1:9">
      <c r="A18" s="39">
        <v>7</v>
      </c>
      <c r="B18" s="40" t="s">
        <v>41</v>
      </c>
      <c r="C18" s="13"/>
      <c r="D18" s="13"/>
      <c r="E18" s="41">
        <v>1</v>
      </c>
      <c r="F18" s="40" t="s">
        <v>42</v>
      </c>
      <c r="G18" s="42">
        <v>0</v>
      </c>
      <c r="H18" s="13"/>
      <c r="I18" s="42">
        <f>E18*G18</f>
        <v>0</v>
      </c>
    </row>
    <row r="19" spans="1:9" ht="63.75" customHeight="1">
      <c r="A19" s="262" t="s">
        <v>119</v>
      </c>
      <c r="B19" s="262"/>
      <c r="C19" s="262"/>
      <c r="D19" s="262"/>
      <c r="E19" s="262"/>
      <c r="F19" s="262"/>
      <c r="G19" s="262"/>
      <c r="H19" s="262"/>
      <c r="I19" s="43"/>
    </row>
    <row r="20" spans="1:9">
      <c r="A20" s="39">
        <v>8</v>
      </c>
      <c r="B20" s="40" t="s">
        <v>41</v>
      </c>
      <c r="C20" s="13"/>
      <c r="D20" s="13"/>
      <c r="E20" s="41">
        <v>1</v>
      </c>
      <c r="F20" s="40" t="s">
        <v>136</v>
      </c>
      <c r="G20" s="42">
        <v>0</v>
      </c>
      <c r="H20" s="13"/>
      <c r="I20" s="42">
        <f>E20*G20</f>
        <v>0</v>
      </c>
    </row>
    <row r="21" spans="1:9" ht="63.75" customHeight="1">
      <c r="A21" s="262" t="s">
        <v>153</v>
      </c>
      <c r="B21" s="262"/>
      <c r="C21" s="262"/>
      <c r="D21" s="262"/>
      <c r="E21" s="262"/>
      <c r="F21" s="262"/>
      <c r="G21" s="262"/>
      <c r="H21" s="262"/>
      <c r="I21" s="43"/>
    </row>
    <row r="22" spans="1:9">
      <c r="A22" s="39">
        <v>9</v>
      </c>
      <c r="B22" s="40" t="s">
        <v>43</v>
      </c>
      <c r="C22" s="13"/>
      <c r="D22" s="13"/>
      <c r="E22" s="41">
        <v>2</v>
      </c>
      <c r="F22" s="40" t="s">
        <v>23</v>
      </c>
      <c r="G22" s="42">
        <v>0</v>
      </c>
      <c r="H22" s="13"/>
      <c r="I22" s="42">
        <f>E22*G22</f>
        <v>0</v>
      </c>
    </row>
    <row r="23" spans="1:9" ht="63.75" customHeight="1">
      <c r="A23" s="262" t="s">
        <v>44</v>
      </c>
      <c r="B23" s="262"/>
      <c r="C23" s="262"/>
      <c r="D23" s="262"/>
      <c r="E23" s="262"/>
      <c r="F23" s="262"/>
      <c r="G23" s="262"/>
      <c r="H23" s="262"/>
      <c r="I23" s="43"/>
    </row>
    <row r="24" spans="1:9">
      <c r="A24" s="39">
        <v>10</v>
      </c>
      <c r="B24" s="40" t="s">
        <v>45</v>
      </c>
      <c r="C24" s="13"/>
      <c r="D24" s="13"/>
      <c r="E24" s="41">
        <v>2</v>
      </c>
      <c r="F24" s="40" t="s">
        <v>23</v>
      </c>
      <c r="G24" s="42">
        <v>0</v>
      </c>
      <c r="H24" s="13"/>
      <c r="I24" s="42">
        <f>E24*G24</f>
        <v>0</v>
      </c>
    </row>
    <row r="25" spans="1:9" ht="63.75" customHeight="1">
      <c r="A25" s="262" t="s">
        <v>46</v>
      </c>
      <c r="B25" s="262"/>
      <c r="C25" s="262"/>
      <c r="D25" s="262"/>
      <c r="E25" s="262"/>
      <c r="F25" s="262"/>
      <c r="G25" s="262"/>
      <c r="H25" s="262"/>
      <c r="I25" s="43"/>
    </row>
    <row r="26" spans="1:9">
      <c r="A26" s="39">
        <v>11</v>
      </c>
      <c r="B26" s="40" t="s">
        <v>47</v>
      </c>
      <c r="C26" s="13"/>
      <c r="D26" s="13"/>
      <c r="E26" s="41">
        <v>115</v>
      </c>
      <c r="F26" s="40" t="s">
        <v>42</v>
      </c>
      <c r="G26" s="42">
        <v>0</v>
      </c>
      <c r="H26" s="13"/>
      <c r="I26" s="42">
        <f>E26*G26</f>
        <v>0</v>
      </c>
    </row>
    <row r="27" spans="1:9" ht="63.75" customHeight="1">
      <c r="A27" s="262" t="s">
        <v>48</v>
      </c>
      <c r="B27" s="262"/>
      <c r="C27" s="262"/>
      <c r="D27" s="262"/>
      <c r="E27" s="262"/>
      <c r="F27" s="262"/>
      <c r="G27" s="262"/>
      <c r="H27" s="262"/>
      <c r="I27" s="43"/>
    </row>
    <row r="28" spans="1:9">
      <c r="A28" s="39">
        <v>12</v>
      </c>
      <c r="B28" s="40" t="s">
        <v>49</v>
      </c>
      <c r="C28" s="13"/>
      <c r="D28" s="13"/>
      <c r="E28" s="41">
        <v>1</v>
      </c>
      <c r="F28" s="40" t="s">
        <v>50</v>
      </c>
      <c r="G28" s="42">
        <v>0</v>
      </c>
      <c r="H28" s="13"/>
      <c r="I28" s="42">
        <f>E28*G28</f>
        <v>0</v>
      </c>
    </row>
    <row r="29" spans="1:9" ht="63.75" customHeight="1">
      <c r="A29" s="262" t="s">
        <v>51</v>
      </c>
      <c r="B29" s="262"/>
      <c r="C29" s="262"/>
      <c r="D29" s="262"/>
      <c r="E29" s="262"/>
      <c r="F29" s="262"/>
      <c r="G29" s="262"/>
      <c r="H29" s="262"/>
      <c r="I29" s="43"/>
    </row>
    <row r="30" spans="1:9" ht="16.5">
      <c r="A30" s="13"/>
      <c r="B30" s="13"/>
      <c r="C30" s="13"/>
      <c r="D30" s="13"/>
      <c r="E30" s="28" t="s">
        <v>24</v>
      </c>
      <c r="F30" s="44" t="str">
        <f>B2</f>
        <v>2,2,1</v>
      </c>
      <c r="H30" s="45" t="s">
        <v>1</v>
      </c>
      <c r="I30" s="46">
        <f>SUM(I6:I29)</f>
        <v>0</v>
      </c>
    </row>
    <row r="31" spans="1:9">
      <c r="A31" s="13"/>
      <c r="B31" s="13"/>
      <c r="C31" s="13"/>
      <c r="D31" s="13"/>
      <c r="E31" s="13"/>
      <c r="F31" s="13"/>
      <c r="G31" s="25"/>
      <c r="H31" s="47"/>
      <c r="I31" s="48"/>
    </row>
    <row r="32" spans="1:9">
      <c r="A32" s="13"/>
      <c r="B32" s="13"/>
      <c r="C32" s="13"/>
      <c r="D32" s="13"/>
      <c r="E32" s="13"/>
      <c r="F32" s="13"/>
      <c r="G32" s="25"/>
      <c r="H32" s="47"/>
      <c r="I32" s="48"/>
    </row>
    <row r="33" spans="1:9">
      <c r="A33" s="13"/>
      <c r="B33" s="13"/>
      <c r="C33" s="13"/>
      <c r="D33" s="13"/>
      <c r="E33" s="13"/>
      <c r="F33" s="13"/>
      <c r="G33" s="25"/>
      <c r="H33" s="47"/>
      <c r="I33" s="48"/>
    </row>
  </sheetData>
  <mergeCells count="12">
    <mergeCell ref="A7:H7"/>
    <mergeCell ref="A9:H9"/>
    <mergeCell ref="A23:H23"/>
    <mergeCell ref="A25:H25"/>
    <mergeCell ref="A27:H27"/>
    <mergeCell ref="A29:H29"/>
    <mergeCell ref="A11:H11"/>
    <mergeCell ref="A13:H13"/>
    <mergeCell ref="A15:H15"/>
    <mergeCell ref="A17:H17"/>
    <mergeCell ref="A19:H19"/>
    <mergeCell ref="A21:H21"/>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I15"/>
  <sheetViews>
    <sheetView view="pageLayout" zoomScaleNormal="100" workbookViewId="0">
      <selection activeCell="B40" sqref="B40"/>
    </sheetView>
  </sheetViews>
  <sheetFormatPr defaultRowHeight="12.75"/>
  <cols>
    <col min="2" max="2" width="8.5703125" customWidth="1"/>
    <col min="3" max="3" width="8.7109375" customWidth="1"/>
    <col min="9" max="9" width="12" customWidth="1"/>
  </cols>
  <sheetData>
    <row r="1" spans="1:9" s="202" customFormat="1" ht="17.100000000000001" customHeight="1">
      <c r="A1" s="251" t="s">
        <v>16</v>
      </c>
      <c r="B1" s="208">
        <v>2.2000000000000002</v>
      </c>
      <c r="C1" s="209"/>
      <c r="D1" s="203" t="s">
        <v>6</v>
      </c>
      <c r="E1" s="199"/>
      <c r="F1" s="199"/>
      <c r="G1" s="201"/>
      <c r="H1" s="199"/>
      <c r="I1" s="201"/>
    </row>
    <row r="2" spans="1:9" s="202" customFormat="1" ht="17.100000000000001" customHeight="1">
      <c r="A2" s="251" t="s">
        <v>25</v>
      </c>
      <c r="B2" s="206" t="s">
        <v>139</v>
      </c>
      <c r="D2" s="200" t="s">
        <v>8</v>
      </c>
      <c r="E2" s="199"/>
      <c r="F2" s="199"/>
      <c r="G2" s="201"/>
      <c r="H2" s="199"/>
      <c r="I2" s="201"/>
    </row>
    <row r="3" spans="1:9" ht="16.5">
      <c r="A3" s="14"/>
      <c r="B3" s="38"/>
      <c r="C3" s="13"/>
      <c r="D3" s="28"/>
      <c r="E3" s="13"/>
      <c r="F3" s="13"/>
      <c r="G3" s="25"/>
      <c r="H3" s="13"/>
      <c r="I3" s="25"/>
    </row>
    <row r="4" spans="1:9" ht="25.5">
      <c r="A4" s="50" t="s">
        <v>17</v>
      </c>
      <c r="B4" s="50" t="s">
        <v>18</v>
      </c>
      <c r="C4" s="51"/>
      <c r="D4" s="52"/>
      <c r="E4" s="53" t="s">
        <v>19</v>
      </c>
      <c r="F4" s="54" t="s">
        <v>118</v>
      </c>
      <c r="G4" s="55" t="s">
        <v>20</v>
      </c>
      <c r="H4" s="52"/>
      <c r="I4" s="56" t="s">
        <v>21</v>
      </c>
    </row>
    <row r="5" spans="1:9" ht="13.5">
      <c r="A5" s="32"/>
      <c r="B5" s="32"/>
      <c r="C5" s="32"/>
      <c r="D5" s="32"/>
      <c r="E5" s="32"/>
      <c r="F5" s="32"/>
      <c r="G5" s="49"/>
      <c r="H5" s="32"/>
      <c r="I5" s="49"/>
    </row>
    <row r="6" spans="1:9">
      <c r="A6" s="39">
        <v>1</v>
      </c>
      <c r="B6" s="40" t="s">
        <v>52</v>
      </c>
      <c r="C6" s="13"/>
      <c r="D6" s="13"/>
      <c r="E6" s="41">
        <f>(353*0.1)+(780*0.3)</f>
        <v>269.3</v>
      </c>
      <c r="F6" s="40" t="s">
        <v>42</v>
      </c>
      <c r="G6" s="42">
        <v>0</v>
      </c>
      <c r="H6" s="13"/>
      <c r="I6" s="42">
        <f>E6*G6</f>
        <v>0</v>
      </c>
    </row>
    <row r="7" spans="1:9" ht="63.75" customHeight="1">
      <c r="A7" s="262" t="s">
        <v>120</v>
      </c>
      <c r="B7" s="262"/>
      <c r="C7" s="262"/>
      <c r="D7" s="262"/>
      <c r="E7" s="262"/>
      <c r="F7" s="262"/>
      <c r="G7" s="262"/>
      <c r="H7" s="262"/>
      <c r="I7" s="43"/>
    </row>
    <row r="8" spans="1:9">
      <c r="A8" s="39">
        <v>2</v>
      </c>
      <c r="B8" s="40" t="s">
        <v>53</v>
      </c>
      <c r="C8" s="217"/>
      <c r="D8" s="13"/>
      <c r="E8" s="41">
        <v>1133</v>
      </c>
      <c r="F8" s="40" t="s">
        <v>32</v>
      </c>
      <c r="G8" s="42">
        <v>0</v>
      </c>
      <c r="H8" s="13"/>
      <c r="I8" s="42">
        <f>E8*G8</f>
        <v>0</v>
      </c>
    </row>
    <row r="9" spans="1:9" ht="63.75" customHeight="1">
      <c r="A9" s="262" t="s">
        <v>54</v>
      </c>
      <c r="B9" s="262"/>
      <c r="C9" s="262"/>
      <c r="D9" s="262"/>
      <c r="E9" s="262"/>
      <c r="F9" s="262"/>
      <c r="G9" s="262"/>
      <c r="H9" s="262"/>
      <c r="I9" s="43"/>
    </row>
    <row r="10" spans="1:9">
      <c r="A10" s="39">
        <v>3</v>
      </c>
      <c r="B10" s="40" t="s">
        <v>55</v>
      </c>
      <c r="C10" s="13"/>
      <c r="D10" s="13"/>
      <c r="E10" s="41">
        <v>269</v>
      </c>
      <c r="F10" s="40" t="s">
        <v>42</v>
      </c>
      <c r="G10" s="42">
        <v>0</v>
      </c>
      <c r="H10" s="13"/>
      <c r="I10" s="42">
        <f>E10*G10</f>
        <v>0</v>
      </c>
    </row>
    <row r="11" spans="1:9" ht="63.75" customHeight="1">
      <c r="A11" s="262" t="s">
        <v>56</v>
      </c>
      <c r="B11" s="262"/>
      <c r="C11" s="262"/>
      <c r="D11" s="262"/>
      <c r="E11" s="262"/>
      <c r="F11" s="262"/>
      <c r="G11" s="262"/>
      <c r="H11" s="262"/>
      <c r="I11" s="43"/>
    </row>
    <row r="12" spans="1:9" ht="16.5">
      <c r="A12" s="13"/>
      <c r="B12" s="13"/>
      <c r="C12" s="13"/>
      <c r="D12" s="13"/>
      <c r="E12" s="28" t="s">
        <v>24</v>
      </c>
      <c r="F12" s="44" t="str">
        <f>B2</f>
        <v>2,2,2</v>
      </c>
      <c r="H12" s="45" t="s">
        <v>1</v>
      </c>
      <c r="I12" s="46">
        <f>SUM(I6:I11)</f>
        <v>0</v>
      </c>
    </row>
    <row r="13" spans="1:9">
      <c r="A13" s="13"/>
      <c r="B13" s="13"/>
      <c r="C13" s="13"/>
      <c r="D13" s="13"/>
      <c r="E13" s="13"/>
      <c r="F13" s="13"/>
      <c r="G13" s="25"/>
      <c r="H13" s="47"/>
      <c r="I13" s="48"/>
    </row>
    <row r="14" spans="1:9">
      <c r="A14" s="13"/>
      <c r="B14" s="13"/>
      <c r="C14" s="13"/>
      <c r="D14" s="13"/>
      <c r="E14" s="13"/>
      <c r="F14" s="13"/>
      <c r="G14" s="25"/>
      <c r="H14" s="47"/>
      <c r="I14" s="48"/>
    </row>
    <row r="15" spans="1:9">
      <c r="A15" s="13"/>
      <c r="B15" s="13"/>
      <c r="C15" s="13"/>
      <c r="D15" s="13"/>
      <c r="E15" s="13"/>
      <c r="F15" s="13"/>
      <c r="G15" s="25"/>
      <c r="H15" s="47"/>
      <c r="I15" s="48"/>
    </row>
  </sheetData>
  <mergeCells count="3">
    <mergeCell ref="A7:H7"/>
    <mergeCell ref="A9:H9"/>
    <mergeCell ref="A11:H11"/>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I23"/>
  <sheetViews>
    <sheetView view="pageLayout" zoomScaleNormal="100" workbookViewId="0">
      <selection activeCell="B40" sqref="B40"/>
    </sheetView>
  </sheetViews>
  <sheetFormatPr defaultRowHeight="12.75"/>
  <cols>
    <col min="2" max="2" width="8.5703125" customWidth="1"/>
    <col min="3" max="3" width="8.7109375" customWidth="1"/>
    <col min="9" max="9" width="12" customWidth="1"/>
  </cols>
  <sheetData>
    <row r="1" spans="1:9" s="202" customFormat="1" ht="17.100000000000001" customHeight="1">
      <c r="A1" s="251" t="s">
        <v>16</v>
      </c>
      <c r="B1" s="208">
        <v>2.2000000000000002</v>
      </c>
      <c r="C1" s="209"/>
      <c r="D1" s="203" t="s">
        <v>6</v>
      </c>
      <c r="E1" s="199"/>
      <c r="F1" s="199"/>
      <c r="G1" s="201"/>
      <c r="H1" s="199"/>
      <c r="I1" s="201"/>
    </row>
    <row r="2" spans="1:9" s="202" customFormat="1" ht="17.100000000000001" customHeight="1">
      <c r="A2" s="251" t="s">
        <v>25</v>
      </c>
      <c r="B2" s="206" t="s">
        <v>140</v>
      </c>
      <c r="D2" s="200" t="s">
        <v>9</v>
      </c>
      <c r="E2" s="199"/>
      <c r="F2" s="199"/>
      <c r="G2" s="201"/>
      <c r="H2" s="199"/>
      <c r="I2" s="201"/>
    </row>
    <row r="3" spans="1:9" ht="16.5">
      <c r="A3" s="14"/>
      <c r="B3" s="38"/>
      <c r="C3" s="13"/>
      <c r="D3" s="28"/>
      <c r="E3" s="13"/>
      <c r="F3" s="13"/>
      <c r="G3" s="25"/>
      <c r="H3" s="13"/>
      <c r="I3" s="25"/>
    </row>
    <row r="4" spans="1:9" ht="25.5">
      <c r="A4" s="50" t="s">
        <v>17</v>
      </c>
      <c r="B4" s="50" t="s">
        <v>18</v>
      </c>
      <c r="C4" s="51"/>
      <c r="D4" s="52"/>
      <c r="E4" s="53" t="s">
        <v>19</v>
      </c>
      <c r="F4" s="54" t="s">
        <v>118</v>
      </c>
      <c r="G4" s="55" t="s">
        <v>20</v>
      </c>
      <c r="H4" s="52"/>
      <c r="I4" s="56" t="s">
        <v>21</v>
      </c>
    </row>
    <row r="5" spans="1:9" ht="13.5">
      <c r="A5" s="32"/>
      <c r="B5" s="32"/>
      <c r="C5" s="32"/>
      <c r="D5" s="32"/>
      <c r="E5" s="32"/>
      <c r="F5" s="32"/>
      <c r="G5" s="49"/>
      <c r="H5" s="32"/>
      <c r="I5" s="49"/>
    </row>
    <row r="6" spans="1:9">
      <c r="A6" s="39">
        <v>1</v>
      </c>
      <c r="B6" s="40" t="s">
        <v>57</v>
      </c>
      <c r="C6" s="13"/>
      <c r="D6" s="13"/>
      <c r="E6" s="41">
        <v>1133</v>
      </c>
      <c r="F6" s="40" t="s">
        <v>32</v>
      </c>
      <c r="G6" s="42">
        <v>0</v>
      </c>
      <c r="H6" s="13"/>
      <c r="I6" s="42">
        <f>E6*G6</f>
        <v>0</v>
      </c>
    </row>
    <row r="7" spans="1:9" ht="63.75" customHeight="1">
      <c r="A7" s="262" t="s">
        <v>58</v>
      </c>
      <c r="B7" s="262"/>
      <c r="C7" s="262"/>
      <c r="D7" s="262"/>
      <c r="E7" s="262"/>
      <c r="F7" s="262"/>
      <c r="G7" s="262"/>
      <c r="H7" s="262"/>
      <c r="I7" s="43"/>
    </row>
    <row r="8" spans="1:9">
      <c r="A8" s="39">
        <v>2</v>
      </c>
      <c r="B8" s="40" t="s">
        <v>59</v>
      </c>
      <c r="C8" s="217"/>
      <c r="D8" s="13"/>
      <c r="E8" s="41">
        <v>1133</v>
      </c>
      <c r="F8" s="40" t="s">
        <v>32</v>
      </c>
      <c r="G8" s="42">
        <v>0</v>
      </c>
      <c r="H8" s="13"/>
      <c r="I8" s="42">
        <f>E8*G8</f>
        <v>0</v>
      </c>
    </row>
    <row r="9" spans="1:9" ht="63.75" customHeight="1">
      <c r="A9" s="262" t="s">
        <v>60</v>
      </c>
      <c r="B9" s="262"/>
      <c r="C9" s="262"/>
      <c r="D9" s="262"/>
      <c r="E9" s="262"/>
      <c r="F9" s="262"/>
      <c r="G9" s="262"/>
      <c r="H9" s="262"/>
      <c r="I9" s="43"/>
    </row>
    <row r="10" spans="1:9">
      <c r="A10" s="39">
        <v>4</v>
      </c>
      <c r="B10" s="40" t="s">
        <v>61</v>
      </c>
      <c r="C10" s="13"/>
      <c r="D10" s="13"/>
      <c r="E10" s="41">
        <v>240</v>
      </c>
      <c r="F10" s="40" t="s">
        <v>42</v>
      </c>
      <c r="G10" s="42">
        <v>0</v>
      </c>
      <c r="H10" s="13"/>
      <c r="I10" s="42">
        <f>E10*G10</f>
        <v>0</v>
      </c>
    </row>
    <row r="11" spans="1:9" ht="63.75" customHeight="1">
      <c r="A11" s="262" t="s">
        <v>62</v>
      </c>
      <c r="B11" s="262"/>
      <c r="C11" s="262"/>
      <c r="D11" s="262"/>
      <c r="E11" s="262"/>
      <c r="F11" s="262"/>
      <c r="G11" s="262"/>
      <c r="H11" s="262"/>
      <c r="I11" s="43"/>
    </row>
    <row r="12" spans="1:9">
      <c r="A12" s="39">
        <v>5</v>
      </c>
      <c r="B12" s="40" t="s">
        <v>63</v>
      </c>
      <c r="C12" s="13"/>
      <c r="D12" s="13"/>
      <c r="E12" s="41">
        <v>36</v>
      </c>
      <c r="F12" s="40" t="s">
        <v>42</v>
      </c>
      <c r="G12" s="42">
        <v>0</v>
      </c>
      <c r="H12" s="13"/>
      <c r="I12" s="42">
        <f>E12*G12</f>
        <v>0</v>
      </c>
    </row>
    <row r="13" spans="1:9" ht="63.75" customHeight="1">
      <c r="A13" s="262" t="s">
        <v>121</v>
      </c>
      <c r="B13" s="262"/>
      <c r="C13" s="262"/>
      <c r="D13" s="262"/>
      <c r="E13" s="262"/>
      <c r="F13" s="262"/>
      <c r="G13" s="262"/>
      <c r="H13" s="262"/>
      <c r="I13" s="43"/>
    </row>
    <row r="14" spans="1:9">
      <c r="A14" s="39">
        <v>6</v>
      </c>
      <c r="B14" s="40" t="s">
        <v>64</v>
      </c>
      <c r="C14" s="13"/>
      <c r="D14" s="13"/>
      <c r="E14" s="41">
        <v>160</v>
      </c>
      <c r="F14" s="40" t="s">
        <v>35</v>
      </c>
      <c r="G14" s="42">
        <v>0</v>
      </c>
      <c r="H14" s="13"/>
      <c r="I14" s="42">
        <f>E14*G14</f>
        <v>0</v>
      </c>
    </row>
    <row r="15" spans="1:9" ht="63.75" customHeight="1">
      <c r="A15" s="262" t="s">
        <v>65</v>
      </c>
      <c r="B15" s="262"/>
      <c r="C15" s="262"/>
      <c r="D15" s="262"/>
      <c r="E15" s="262"/>
      <c r="F15" s="262"/>
      <c r="G15" s="262"/>
      <c r="H15" s="262"/>
      <c r="I15" s="43"/>
    </row>
    <row r="16" spans="1:9">
      <c r="A16" s="39">
        <v>7</v>
      </c>
      <c r="B16" s="40" t="s">
        <v>66</v>
      </c>
      <c r="C16" s="13"/>
      <c r="D16" s="13"/>
      <c r="E16" s="41">
        <v>5</v>
      </c>
      <c r="F16" s="40" t="s">
        <v>35</v>
      </c>
      <c r="G16" s="42">
        <v>0</v>
      </c>
      <c r="H16" s="13"/>
      <c r="I16" s="42">
        <f>E16*G16</f>
        <v>0</v>
      </c>
    </row>
    <row r="17" spans="1:9" ht="63.75" customHeight="1">
      <c r="A17" s="262" t="s">
        <v>67</v>
      </c>
      <c r="B17" s="262"/>
      <c r="C17" s="262"/>
      <c r="D17" s="262"/>
      <c r="E17" s="262"/>
      <c r="F17" s="262"/>
      <c r="G17" s="262"/>
      <c r="H17" s="262"/>
      <c r="I17" s="43"/>
    </row>
    <row r="18" spans="1:9">
      <c r="A18" s="39">
        <v>8</v>
      </c>
      <c r="B18" s="40" t="s">
        <v>68</v>
      </c>
      <c r="C18" s="13"/>
      <c r="D18" s="13"/>
      <c r="E18" s="41">
        <v>5</v>
      </c>
      <c r="F18" s="40" t="s">
        <v>35</v>
      </c>
      <c r="G18" s="42">
        <v>0</v>
      </c>
      <c r="H18" s="13"/>
      <c r="I18" s="42">
        <f>E18*G18</f>
        <v>0</v>
      </c>
    </row>
    <row r="19" spans="1:9" ht="63.75" customHeight="1">
      <c r="A19" s="262" t="s">
        <v>69</v>
      </c>
      <c r="B19" s="262"/>
      <c r="C19" s="262"/>
      <c r="D19" s="262"/>
      <c r="E19" s="262"/>
      <c r="F19" s="262"/>
      <c r="G19" s="262"/>
      <c r="H19" s="262"/>
      <c r="I19" s="43"/>
    </row>
    <row r="20" spans="1:9" ht="16.5">
      <c r="A20" s="13"/>
      <c r="B20" s="13"/>
      <c r="C20" s="13"/>
      <c r="D20" s="13"/>
      <c r="E20" s="28" t="s">
        <v>24</v>
      </c>
      <c r="F20" s="44" t="str">
        <f>B2</f>
        <v>2,2,3</v>
      </c>
      <c r="H20" s="45" t="s">
        <v>1</v>
      </c>
      <c r="I20" s="46">
        <f>SUM(I6:I19)</f>
        <v>0</v>
      </c>
    </row>
    <row r="21" spans="1:9">
      <c r="A21" s="13"/>
      <c r="B21" s="13"/>
      <c r="C21" s="13"/>
      <c r="D21" s="13"/>
      <c r="E21" s="13"/>
      <c r="F21" s="13"/>
      <c r="G21" s="25"/>
      <c r="H21" s="47"/>
      <c r="I21" s="48"/>
    </row>
    <row r="22" spans="1:9">
      <c r="A22" s="13"/>
      <c r="B22" s="13"/>
      <c r="C22" s="13"/>
      <c r="D22" s="13"/>
      <c r="E22" s="13"/>
      <c r="F22" s="13"/>
      <c r="G22" s="25"/>
      <c r="H22" s="47"/>
      <c r="I22" s="48"/>
    </row>
    <row r="23" spans="1:9">
      <c r="A23" s="13"/>
      <c r="B23" s="13"/>
      <c r="C23" s="13"/>
      <c r="D23" s="13"/>
      <c r="E23" s="13"/>
      <c r="F23" s="13"/>
      <c r="G23" s="25"/>
      <c r="H23" s="47"/>
      <c r="I23" s="48"/>
    </row>
  </sheetData>
  <mergeCells count="7">
    <mergeCell ref="A17:H17"/>
    <mergeCell ref="A19:H19"/>
    <mergeCell ref="A7:H7"/>
    <mergeCell ref="A9:H9"/>
    <mergeCell ref="A11:H11"/>
    <mergeCell ref="A13:H13"/>
    <mergeCell ref="A15:H15"/>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I15"/>
  <sheetViews>
    <sheetView view="pageLayout" zoomScaleNormal="100" workbookViewId="0">
      <selection activeCell="B40" sqref="B40"/>
    </sheetView>
  </sheetViews>
  <sheetFormatPr defaultRowHeight="12.75"/>
  <cols>
    <col min="2" max="2" width="8.5703125" customWidth="1"/>
    <col min="3" max="3" width="8.7109375" customWidth="1"/>
    <col min="9" max="9" width="12" customWidth="1"/>
  </cols>
  <sheetData>
    <row r="1" spans="1:9" s="202" customFormat="1" ht="17.100000000000001" customHeight="1">
      <c r="A1" s="251" t="s">
        <v>16</v>
      </c>
      <c r="B1" s="208">
        <v>2.2000000000000002</v>
      </c>
      <c r="C1" s="209"/>
      <c r="D1" s="203" t="s">
        <v>6</v>
      </c>
      <c r="E1" s="199"/>
      <c r="F1" s="199"/>
      <c r="G1" s="201"/>
      <c r="H1" s="199"/>
      <c r="I1" s="201"/>
    </row>
    <row r="2" spans="1:9" s="202" customFormat="1" ht="17.100000000000001" customHeight="1">
      <c r="A2" s="251" t="s">
        <v>25</v>
      </c>
      <c r="B2" s="206" t="s">
        <v>141</v>
      </c>
      <c r="D2" s="200" t="s">
        <v>10</v>
      </c>
      <c r="E2" s="199"/>
      <c r="F2" s="199"/>
      <c r="G2" s="201"/>
      <c r="H2" s="199"/>
      <c r="I2" s="201"/>
    </row>
    <row r="3" spans="1:9" ht="16.5">
      <c r="A3" s="14"/>
      <c r="B3" s="38"/>
      <c r="C3" s="13"/>
      <c r="D3" s="28"/>
      <c r="E3" s="13"/>
      <c r="F3" s="13"/>
      <c r="G3" s="25"/>
      <c r="H3" s="13"/>
      <c r="I3" s="25"/>
    </row>
    <row r="4" spans="1:9" ht="25.5">
      <c r="A4" s="50" t="s">
        <v>17</v>
      </c>
      <c r="B4" s="50" t="s">
        <v>18</v>
      </c>
      <c r="C4" s="51"/>
      <c r="D4" s="52"/>
      <c r="E4" s="53" t="s">
        <v>19</v>
      </c>
      <c r="F4" s="54" t="s">
        <v>118</v>
      </c>
      <c r="G4" s="55" t="s">
        <v>20</v>
      </c>
      <c r="H4" s="52"/>
      <c r="I4" s="56" t="s">
        <v>21</v>
      </c>
    </row>
    <row r="5" spans="1:9" ht="13.5">
      <c r="A5" s="32"/>
      <c r="B5" s="32"/>
      <c r="C5" s="32"/>
      <c r="D5" s="32"/>
      <c r="E5" s="32"/>
      <c r="F5" s="32"/>
      <c r="G5" s="49"/>
      <c r="H5" s="32"/>
      <c r="I5" s="49"/>
    </row>
    <row r="6" spans="1:9">
      <c r="A6" s="39">
        <v>1</v>
      </c>
      <c r="B6" s="40" t="s">
        <v>43</v>
      </c>
      <c r="C6" s="13"/>
      <c r="D6" s="13"/>
      <c r="E6" s="41">
        <v>2</v>
      </c>
      <c r="F6" s="40" t="s">
        <v>23</v>
      </c>
      <c r="G6" s="42">
        <v>0</v>
      </c>
      <c r="H6" s="13"/>
      <c r="I6" s="42">
        <f>E6*G6</f>
        <v>0</v>
      </c>
    </row>
    <row r="7" spans="1:9" ht="63.75" customHeight="1">
      <c r="A7" s="262" t="s">
        <v>122</v>
      </c>
      <c r="B7" s="262"/>
      <c r="C7" s="262"/>
      <c r="D7" s="262"/>
      <c r="E7" s="262"/>
      <c r="F7" s="262"/>
      <c r="G7" s="262"/>
      <c r="H7" s="262"/>
      <c r="I7" s="43"/>
    </row>
    <row r="8" spans="1:9">
      <c r="A8" s="39">
        <v>2</v>
      </c>
      <c r="B8" s="40" t="s">
        <v>70</v>
      </c>
      <c r="C8" s="217"/>
      <c r="D8" s="13"/>
      <c r="E8" s="41">
        <v>2</v>
      </c>
      <c r="F8" s="40" t="s">
        <v>23</v>
      </c>
      <c r="G8" s="42">
        <v>0</v>
      </c>
      <c r="H8" s="13"/>
      <c r="I8" s="42">
        <f>E8*G8</f>
        <v>0</v>
      </c>
    </row>
    <row r="9" spans="1:9" ht="63.75" customHeight="1">
      <c r="A9" s="262" t="s">
        <v>71</v>
      </c>
      <c r="B9" s="262"/>
      <c r="C9" s="262"/>
      <c r="D9" s="262"/>
      <c r="E9" s="262"/>
      <c r="F9" s="262"/>
      <c r="G9" s="262"/>
      <c r="H9" s="262"/>
      <c r="I9" s="43"/>
    </row>
    <row r="10" spans="1:9">
      <c r="A10" s="39">
        <v>3</v>
      </c>
      <c r="B10" s="40" t="s">
        <v>72</v>
      </c>
      <c r="C10" s="13"/>
      <c r="D10" s="13"/>
      <c r="E10" s="41">
        <v>260</v>
      </c>
      <c r="F10" s="40" t="s">
        <v>32</v>
      </c>
      <c r="G10" s="42">
        <v>0</v>
      </c>
      <c r="H10" s="13"/>
      <c r="I10" s="42">
        <f>E10*G10</f>
        <v>0</v>
      </c>
    </row>
    <row r="11" spans="1:9" ht="63.75" customHeight="1">
      <c r="A11" s="262" t="s">
        <v>123</v>
      </c>
      <c r="B11" s="262"/>
      <c r="C11" s="262"/>
      <c r="D11" s="262"/>
      <c r="E11" s="262"/>
      <c r="F11" s="262"/>
      <c r="G11" s="262"/>
      <c r="H11" s="262"/>
      <c r="I11" s="43"/>
    </row>
    <row r="12" spans="1:9" ht="16.5">
      <c r="A12" s="13"/>
      <c r="B12" s="13"/>
      <c r="C12" s="13"/>
      <c r="D12" s="13"/>
      <c r="E12" s="28" t="s">
        <v>24</v>
      </c>
      <c r="F12" s="44" t="str">
        <f>B2</f>
        <v>2,2,4</v>
      </c>
      <c r="H12" s="45" t="s">
        <v>1</v>
      </c>
      <c r="I12" s="46">
        <f>SUM(I6:I11)</f>
        <v>0</v>
      </c>
    </row>
    <row r="13" spans="1:9">
      <c r="A13" s="13"/>
      <c r="B13" s="13"/>
      <c r="C13" s="13"/>
      <c r="D13" s="13"/>
      <c r="E13" s="13"/>
      <c r="F13" s="13"/>
      <c r="G13" s="25"/>
      <c r="H13" s="47"/>
      <c r="I13" s="48"/>
    </row>
    <row r="14" spans="1:9">
      <c r="A14" s="13"/>
      <c r="B14" s="13"/>
      <c r="C14" s="13"/>
      <c r="D14" s="13"/>
      <c r="E14" s="13"/>
      <c r="F14" s="13"/>
      <c r="G14" s="25"/>
      <c r="H14" s="47"/>
      <c r="I14" s="48"/>
    </row>
    <row r="15" spans="1:9">
      <c r="A15" s="13"/>
      <c r="B15" s="13"/>
      <c r="C15" s="13"/>
      <c r="D15" s="13"/>
      <c r="E15" s="13"/>
      <c r="F15" s="13"/>
      <c r="G15" s="25"/>
      <c r="H15" s="47"/>
      <c r="I15" s="48"/>
    </row>
  </sheetData>
  <mergeCells count="3">
    <mergeCell ref="A7:H7"/>
    <mergeCell ref="A9:H9"/>
    <mergeCell ref="A11:H1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25</vt:i4>
      </vt:variant>
    </vt:vector>
  </HeadingPairs>
  <TitlesOfParts>
    <vt:vector size="25" baseType="lpstr">
      <vt:lpstr>0 Naslovna stran</vt:lpstr>
      <vt:lpstr>00 Uvod, elementi</vt:lpstr>
      <vt:lpstr>000 Splošni pogoji</vt:lpstr>
      <vt:lpstr>000 Rekapitulacija</vt:lpstr>
      <vt:lpstr>2.1 Priprava gradb</vt:lpstr>
      <vt:lpstr>2.2.1 Ces.-Predd</vt:lpstr>
      <vt:lpstr>2.2.2 Ces.-Zemeljska d. </vt:lpstr>
      <vt:lpstr>2.2.3 Ces.-Ustroj</vt:lpstr>
      <vt:lpstr>2.2.4 Ces.-Prom.opr.</vt:lpstr>
      <vt:lpstr>2.2.5 Ces.-Gradbena d.</vt:lpstr>
      <vt:lpstr>2.3.1 Met.kan. Predd</vt:lpstr>
      <vt:lpstr>2.3.2 Met.kan.-Zemeljska d.</vt:lpstr>
      <vt:lpstr>2.3.3. Met.Kan._kanalizac</vt:lpstr>
      <vt:lpstr>2.3.4 Met.kan. Zaključ</vt:lpstr>
      <vt:lpstr>2.4.1. AB zid - Preddela</vt:lpstr>
      <vt:lpstr>2.4.2. AB zid - Rušitvena d.</vt:lpstr>
      <vt:lpstr>2.4.3. AB zid - Zemeljska d.</vt:lpstr>
      <vt:lpstr>2.4.4. AB zid - Gradbena d. </vt:lpstr>
      <vt:lpstr>2.4.5. AB zid - Zaključna d. </vt:lpstr>
      <vt:lpstr>2.5.1. Vodovod - Preddela</vt:lpstr>
      <vt:lpstr>2.5.2. Vodovod - Gradb. d.</vt:lpstr>
      <vt:lpstr>2.5.3. Vodovod - Montažna d.</vt:lpstr>
      <vt:lpstr>2.5.4. Vodovod - Material 1 sk.</vt:lpstr>
      <vt:lpstr>2.5.5. Vodovod - Material 2 sk.</vt:lpstr>
      <vt:lpstr>2.5.6. Vodovod - Material 3 sk.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Iztok Konjar</dc:creator>
  <cp:lastModifiedBy>Karmen Gorjup</cp:lastModifiedBy>
  <cp:lastPrinted>2021-04-20T07:54:05Z</cp:lastPrinted>
  <dcterms:created xsi:type="dcterms:W3CDTF">2020-09-02T15:20:17Z</dcterms:created>
  <dcterms:modified xsi:type="dcterms:W3CDTF">2021-04-21T09:34:19Z</dcterms:modified>
</cp:coreProperties>
</file>