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meng\Documents\INVESTICIJE\2021\15 PLAZ KRNICA\ZA OBJAVO\ZA OBJAVO\"/>
    </mc:Choice>
  </mc:AlternateContent>
  <bookViews>
    <workbookView xWindow="0" yWindow="0" windowWidth="28800" windowHeight="12300"/>
  </bookViews>
  <sheets>
    <sheet name="REKAPITUALCIJA" sheetId="18" r:id="rId1"/>
    <sheet name="PILOTNA STENA 1" sheetId="11" r:id="rId2"/>
    <sheet name="PILOTNA STENA 2" sheetId="13" r:id="rId3"/>
    <sheet name="PILOTNA STENA 3" sheetId="16" r:id="rId4"/>
    <sheet name=" RUŠENJE, TEMELJENJE 6A" sheetId="19" r:id="rId5"/>
  </sheets>
  <definedNames>
    <definedName name="_pr09">' RUŠENJE, TEMELJENJE 6A'!#REF!</definedName>
    <definedName name="_xlnm.Print_Area" localSheetId="1">'PILOTNA STENA 1'!$A$3:$F$105</definedName>
    <definedName name="_xlnm.Print_Area" localSheetId="2">'PILOTNA STENA 2'!$A$3:$F$103</definedName>
    <definedName name="_xlnm.Print_Area" localSheetId="3">'PILOTNA STENA 3'!$A$3:$F$102</definedName>
    <definedName name="_xlnm.Print_Titles" localSheetId="1">'PILOTNA STENA 1'!$6:$6</definedName>
    <definedName name="_xlnm.Print_Titles" localSheetId="2">'PILOTNA STENA 2'!$6:$6</definedName>
    <definedName name="_xlnm.Print_Titles" localSheetId="3">'PILOTNA STENA 3'!$6:$6</definedName>
    <definedName name="SK_BETONSKA">' RUŠENJE, TEMELJENJE 6A'!$F$83</definedName>
    <definedName name="sk_oprem">' RUŠENJE, TEMELJENJE 6A'!#REF!</definedName>
    <definedName name="SK_PRIPRAVA">' RUŠENJE, TEMELJENJE 6A'!$F$37</definedName>
    <definedName name="sk_sanacija">' RUŠENJE, TEMELJENJE 6A'!$F$113</definedName>
    <definedName name="sk_TESARSKA">' RUŠENJE, TEMELJENJE 6A'!#REF!</definedName>
    <definedName name="SK_ZEMELJSKA">' RUŠENJE, TEMELJENJE 6A'!$F$73</definedName>
    <definedName name="sk_ZIDARSKA">' RUŠENJE, TEMELJENJE 6A'!$F$122</definedName>
  </definedNames>
  <calcPr calcId="162913"/>
</workbook>
</file>

<file path=xl/calcChain.xml><?xml version="1.0" encoding="utf-8"?>
<calcChain xmlns="http://schemas.openxmlformats.org/spreadsheetml/2006/main">
  <c r="F15" i="18" l="1"/>
  <c r="B140" i="19" l="1"/>
  <c r="B21" i="18"/>
  <c r="C137" i="19"/>
  <c r="C135" i="19"/>
  <c r="C133" i="19"/>
  <c r="C131" i="19"/>
  <c r="C129" i="19"/>
  <c r="B102" i="16"/>
  <c r="B103" i="13"/>
  <c r="B105" i="11"/>
  <c r="B19" i="18"/>
  <c r="B17" i="18"/>
  <c r="B15" i="18"/>
  <c r="B95" i="11"/>
  <c r="B93" i="11"/>
  <c r="B103" i="11"/>
  <c r="B101" i="11"/>
  <c r="B99" i="11"/>
  <c r="B97" i="11"/>
  <c r="F122" i="19" l="1"/>
  <c r="F137" i="19" s="1"/>
  <c r="F83" i="19"/>
  <c r="F133" i="19" s="1"/>
  <c r="F73" i="19" l="1"/>
  <c r="F131" i="19" s="1"/>
  <c r="F37" i="19"/>
  <c r="F129" i="19" s="1"/>
  <c r="F113" i="19"/>
  <c r="F135" i="19" s="1"/>
  <c r="C64" i="16"/>
  <c r="C58" i="16"/>
  <c r="C56" i="16"/>
  <c r="C47" i="16"/>
  <c r="C45" i="16"/>
  <c r="C41" i="16"/>
  <c r="C39" i="16"/>
  <c r="C37" i="16"/>
  <c r="C28" i="16"/>
  <c r="C22" i="16"/>
  <c r="C20" i="16"/>
  <c r="C18" i="16"/>
  <c r="F140" i="19" l="1"/>
  <c r="F21" i="18" s="1"/>
  <c r="C24" i="16"/>
  <c r="C65" i="11"/>
  <c r="C64" i="13"/>
  <c r="C55" i="13"/>
  <c r="C57" i="13"/>
  <c r="C56" i="11"/>
  <c r="C58" i="11"/>
  <c r="C46" i="13"/>
  <c r="C48" i="11"/>
  <c r="C44" i="13"/>
  <c r="C36" i="13"/>
  <c r="C40" i="13"/>
  <c r="C38" i="13"/>
  <c r="C28" i="13"/>
  <c r="C18" i="13"/>
  <c r="C22" i="13"/>
  <c r="C20" i="13"/>
  <c r="C46" i="11"/>
  <c r="C42" i="11"/>
  <c r="C40" i="11"/>
  <c r="C38" i="11"/>
  <c r="C18" i="11"/>
  <c r="C28" i="11"/>
  <c r="C22" i="11"/>
  <c r="C20" i="11"/>
  <c r="C24" i="13" l="1"/>
  <c r="C24" i="11"/>
  <c r="B100" i="16" l="1"/>
  <c r="B98" i="16"/>
  <c r="B96" i="16"/>
  <c r="B94" i="16"/>
  <c r="B92" i="16"/>
  <c r="B90" i="16"/>
  <c r="F13" i="16" l="1"/>
  <c r="F90" i="16" s="1"/>
  <c r="F68" i="16"/>
  <c r="F98" i="16" s="1"/>
  <c r="F60" i="16"/>
  <c r="F96" i="16" s="1"/>
  <c r="F82" i="16"/>
  <c r="F51" i="16"/>
  <c r="F32" i="16"/>
  <c r="F92" i="16" s="1"/>
  <c r="F100" i="16" l="1"/>
  <c r="F94" i="16"/>
  <c r="F102" i="16" l="1"/>
  <c r="F19" i="18" s="1"/>
  <c r="B101" i="13" l="1"/>
  <c r="B99" i="13"/>
  <c r="B97" i="13"/>
  <c r="B95" i="13"/>
  <c r="B93" i="13"/>
  <c r="B91" i="13"/>
  <c r="F83" i="13" l="1"/>
  <c r="F101" i="13" s="1"/>
  <c r="F13" i="13"/>
  <c r="F68" i="13"/>
  <c r="F99" i="13" s="1"/>
  <c r="F60" i="13"/>
  <c r="F50" i="13"/>
  <c r="F32" i="13"/>
  <c r="F91" i="13" l="1"/>
  <c r="F97" i="13"/>
  <c r="F95" i="13"/>
  <c r="F93" i="13"/>
  <c r="F103" i="13" l="1"/>
  <c r="F17" i="18" l="1"/>
  <c r="F52" i="11" l="1"/>
  <c r="F97" i="11" s="1"/>
  <c r="F60" i="11"/>
  <c r="F99" i="11" s="1"/>
  <c r="F85" i="11"/>
  <c r="F103" i="11" s="1"/>
  <c r="F70" i="11"/>
  <c r="F101" i="11" s="1"/>
  <c r="F33" i="11"/>
  <c r="F95" i="11" s="1"/>
  <c r="F13" i="11"/>
  <c r="F93" i="11" s="1"/>
  <c r="F105" i="11" l="1"/>
  <c r="F23" i="18" s="1"/>
  <c r="F25" i="18" s="1"/>
  <c r="F27" i="18" s="1"/>
  <c r="F29" i="18" s="1"/>
</calcChain>
</file>

<file path=xl/sharedStrings.xml><?xml version="1.0" encoding="utf-8"?>
<sst xmlns="http://schemas.openxmlformats.org/spreadsheetml/2006/main" count="393" uniqueCount="183">
  <si>
    <t>Opis dela</t>
  </si>
  <si>
    <t>kol.</t>
  </si>
  <si>
    <t>EM</t>
  </si>
  <si>
    <t>PREDDELA</t>
  </si>
  <si>
    <t>m'</t>
  </si>
  <si>
    <t>2</t>
  </si>
  <si>
    <t>3</t>
  </si>
  <si>
    <t>4</t>
  </si>
  <si>
    <t>Zap.št.</t>
  </si>
  <si>
    <t>1</t>
  </si>
  <si>
    <t>znesek EUR</t>
  </si>
  <si>
    <t>zap. štev.</t>
  </si>
  <si>
    <r>
      <t>m</t>
    </r>
    <r>
      <rPr>
        <vertAlign val="superscript"/>
        <sz val="10"/>
        <rFont val="Arial CE"/>
        <family val="2"/>
        <charset val="238"/>
      </rPr>
      <t>2</t>
    </r>
  </si>
  <si>
    <r>
      <t>m</t>
    </r>
    <r>
      <rPr>
        <vertAlign val="superscript"/>
        <sz val="10"/>
        <rFont val="Arial CE"/>
        <family val="2"/>
        <charset val="238"/>
      </rPr>
      <t>3</t>
    </r>
  </si>
  <si>
    <t>5</t>
  </si>
  <si>
    <t>PREDDELA SKUPAJ:</t>
  </si>
  <si>
    <t>REKAPITULACIJA STROŠKOV:</t>
  </si>
  <si>
    <t>VREDNOST DEL:</t>
  </si>
  <si>
    <t>cena/enoto</t>
  </si>
  <si>
    <r>
      <t>m</t>
    </r>
    <r>
      <rPr>
        <vertAlign val="superscript"/>
        <sz val="10"/>
        <rFont val="Arial CE"/>
        <family val="2"/>
        <charset val="238"/>
      </rPr>
      <t>1</t>
    </r>
  </si>
  <si>
    <t>kg</t>
  </si>
  <si>
    <t>kom</t>
  </si>
  <si>
    <t>OSTALO</t>
  </si>
  <si>
    <t>OSTALO SKUPAJ:</t>
  </si>
  <si>
    <t>IZVEDBA UVRTANIH PILOTOV</t>
  </si>
  <si>
    <t>Odbijanje betonske strukture uvrtanega pilota na mestu AB sidrne grede z odvozom ruševin na trajno deponijo</t>
  </si>
  <si>
    <t>obiskov</t>
  </si>
  <si>
    <t>Projektantski geomehanski nadzor pri izvedbi del.</t>
  </si>
  <si>
    <t>Izdelava načrta pilotne stene, faza PID</t>
  </si>
  <si>
    <r>
      <t>Nabava, transport in vgradnja podložnega betona med AB piloti za izvedbo AB sidrne grede, kvalitete C 20/25, debeline do 10cm</t>
    </r>
    <r>
      <rPr>
        <sz val="10"/>
        <rFont val="Arial CE"/>
        <family val="2"/>
        <charset val="238"/>
      </rPr>
      <t>.</t>
    </r>
  </si>
  <si>
    <t>Kontrola zveznosti pilotov (PIT test), vključno s poročilom o izvedenih meritvah</t>
  </si>
  <si>
    <t>Geološka spremljava vrtanja in popis sestave tal pri izvedbi geotehničnih sider.</t>
  </si>
  <si>
    <t>Geološka spremljava vrtanja in popis sestave tal pri izvedbi pilotov.</t>
  </si>
  <si>
    <t>Zaključno poročilo o opravljenem geomehanskem nadzoru pri izgradnji objekta.</t>
  </si>
  <si>
    <t>6,1</t>
  </si>
  <si>
    <t>6,2</t>
  </si>
  <si>
    <t>6,3</t>
  </si>
  <si>
    <t>6,4</t>
  </si>
  <si>
    <t>6,5</t>
  </si>
  <si>
    <t>IZVEDBA AB SIDRNE GREDE SKUPAJ:</t>
  </si>
  <si>
    <t>IZVEDBA UVRTANIH PILOTOV SKUPAJ:</t>
  </si>
  <si>
    <t>Nakladanje odvoz in trajno deponiranje izkopnega materiala izkopanega pri izvedbi uvrtanih pilotov (količina v raščenem).</t>
  </si>
  <si>
    <t>6</t>
  </si>
  <si>
    <t>Nabava, transport in kontraktorsko betoniranje pilotov s črpnim betonom C25/30, XC2, XA1, PVII (upoštevamo cca. 5% večjo porabo zaradi neravne podlage)</t>
  </si>
  <si>
    <t>Nabava, dostava in vgradnja reperskih geodetskih točk na pilotno steno za 3D spremljanje pomikov varovalne konstrukcije, vključno z ničelno meritvijo.</t>
  </si>
  <si>
    <t>GEOTEHNIČNI MONITORING</t>
  </si>
  <si>
    <t>GEOTEHNIČNI MONITORING SKUPAJ:</t>
  </si>
  <si>
    <t>IZVEDBA AB (SIDRNE) GREDE</t>
  </si>
  <si>
    <t>PILOTNA STENA 1</t>
  </si>
  <si>
    <t>PILOTNA STENA 2</t>
  </si>
  <si>
    <t>PILOTNA STENA 3</t>
  </si>
  <si>
    <t xml:space="preserve"> VREDNOST DEL, SKUPAJ Z DDV:</t>
  </si>
  <si>
    <r>
      <t xml:space="preserve">Nabava, transport in priprava dvostranskega opaža z vsemi potrebnimi opiranji za AB </t>
    </r>
    <r>
      <rPr>
        <sz val="10"/>
        <color theme="1"/>
        <rFont val="Arial CE"/>
        <charset val="238"/>
      </rPr>
      <t xml:space="preserve">sidrno </t>
    </r>
    <r>
      <rPr>
        <sz val="10"/>
        <color theme="1"/>
        <rFont val="Arial CE"/>
        <family val="2"/>
        <charset val="238"/>
      </rPr>
      <t xml:space="preserve">gredo velikosti </t>
    </r>
    <r>
      <rPr>
        <sz val="10"/>
        <color theme="1"/>
        <rFont val="Arial CE"/>
        <charset val="238"/>
      </rPr>
      <t>120cmx120cm</t>
    </r>
    <r>
      <rPr>
        <sz val="10"/>
        <color theme="1"/>
        <rFont val="Arial CE"/>
        <family val="2"/>
        <charset val="238"/>
      </rPr>
      <t xml:space="preserve"> (sprednja stran delno v naklonu 30</t>
    </r>
    <r>
      <rPr>
        <sz val="10"/>
        <color theme="1"/>
        <rFont val="Symbol"/>
        <family val="1"/>
        <charset val="2"/>
      </rPr>
      <t>°</t>
    </r>
    <r>
      <rPr>
        <sz val="10"/>
        <color theme="1"/>
        <rFont val="Arial CE"/>
        <family val="2"/>
        <charset val="238"/>
      </rPr>
      <t xml:space="preserve">) skupne dolžine </t>
    </r>
    <r>
      <rPr>
        <sz val="10"/>
        <color theme="1"/>
        <rFont val="Arial CE"/>
        <charset val="238"/>
      </rPr>
      <t>27</t>
    </r>
    <r>
      <rPr>
        <sz val="10"/>
        <color theme="1"/>
        <rFont val="Arial CE"/>
        <family val="2"/>
        <charset val="238"/>
      </rPr>
      <t xml:space="preserve">m </t>
    </r>
  </si>
  <si>
    <r>
      <t>m</t>
    </r>
    <r>
      <rPr>
        <vertAlign val="superscript"/>
        <sz val="10"/>
        <color theme="1"/>
        <rFont val="Arial CE"/>
        <family val="2"/>
        <charset val="238"/>
      </rPr>
      <t>1</t>
    </r>
  </si>
  <si>
    <r>
      <t xml:space="preserve">Nabava, transport in priprava dvostranskega opaža z vsemi potrebnimi opiranji za AB </t>
    </r>
    <r>
      <rPr>
        <sz val="10"/>
        <rFont val="Arial CE"/>
        <charset val="238"/>
      </rPr>
      <t xml:space="preserve">sidrno </t>
    </r>
    <r>
      <rPr>
        <sz val="10"/>
        <rFont val="Arial CE"/>
        <family val="2"/>
        <charset val="238"/>
      </rPr>
      <t xml:space="preserve">gredo velikosti </t>
    </r>
    <r>
      <rPr>
        <sz val="10"/>
        <rFont val="Arial CE"/>
        <charset val="238"/>
      </rPr>
      <t>120cmx120cm</t>
    </r>
    <r>
      <rPr>
        <sz val="10"/>
        <rFont val="Arial CE"/>
        <family val="2"/>
        <charset val="238"/>
      </rPr>
      <t xml:space="preserve"> (sprednja stran delno v naklonu 30</t>
    </r>
    <r>
      <rPr>
        <sz val="10"/>
        <rFont val="Symbol"/>
        <family val="1"/>
        <charset val="2"/>
      </rPr>
      <t>°</t>
    </r>
    <r>
      <rPr>
        <sz val="10"/>
        <rFont val="Arial CE"/>
        <family val="2"/>
        <charset val="238"/>
      </rPr>
      <t xml:space="preserve">) skupne dolžine </t>
    </r>
    <r>
      <rPr>
        <sz val="10"/>
        <rFont val="Arial CE"/>
        <charset val="238"/>
      </rPr>
      <t>27</t>
    </r>
    <r>
      <rPr>
        <sz val="10"/>
        <rFont val="Arial CE"/>
        <family val="2"/>
        <charset val="238"/>
      </rPr>
      <t xml:space="preserve">m </t>
    </r>
  </si>
  <si>
    <r>
      <t xml:space="preserve">Nabava, transport in vgradnja betono kvalitete C 30/37, XC4, XD3, XF4, PVII za AB </t>
    </r>
    <r>
      <rPr>
        <sz val="10"/>
        <rFont val="Arial CE"/>
        <family val="2"/>
        <charset val="238"/>
      </rPr>
      <t xml:space="preserve"> gredo (1.26m</t>
    </r>
    <r>
      <rPr>
        <vertAlign val="superscript"/>
        <sz val="10"/>
        <rFont val="Arial CE"/>
        <charset val="238"/>
      </rPr>
      <t>3</t>
    </r>
    <r>
      <rPr>
        <sz val="10"/>
        <rFont val="Arial CE"/>
        <family val="2"/>
        <charset val="238"/>
      </rPr>
      <t>/m).</t>
    </r>
  </si>
  <si>
    <r>
      <t xml:space="preserve">Nabava, transport in priprava dvostranskega opaža z vsemi potrebnimi opiranji za AB </t>
    </r>
    <r>
      <rPr>
        <sz val="10"/>
        <rFont val="Arial CE"/>
        <charset val="238"/>
      </rPr>
      <t xml:space="preserve"> </t>
    </r>
    <r>
      <rPr>
        <sz val="10"/>
        <rFont val="Arial CE"/>
        <family val="2"/>
        <charset val="238"/>
      </rPr>
      <t xml:space="preserve">gredo velikosti </t>
    </r>
    <r>
      <rPr>
        <sz val="10"/>
        <rFont val="Arial CE"/>
        <charset val="238"/>
      </rPr>
      <t>120cmx120cm</t>
    </r>
    <r>
      <rPr>
        <sz val="10"/>
        <rFont val="Arial CE"/>
        <family val="2"/>
        <charset val="238"/>
      </rPr>
      <t xml:space="preserve"> (sprednja stran delno v naklonu 30</t>
    </r>
    <r>
      <rPr>
        <sz val="10"/>
        <rFont val="Symbol"/>
        <family val="1"/>
        <charset val="2"/>
      </rPr>
      <t>°</t>
    </r>
    <r>
      <rPr>
        <sz val="10"/>
        <rFont val="Arial CE"/>
        <family val="2"/>
        <charset val="238"/>
      </rPr>
      <t xml:space="preserve">) skupne dolžine </t>
    </r>
    <r>
      <rPr>
        <sz val="10"/>
        <rFont val="Arial CE"/>
        <charset val="238"/>
      </rPr>
      <t>28,5</t>
    </r>
    <r>
      <rPr>
        <sz val="10"/>
        <rFont val="Arial CE"/>
        <family val="2"/>
        <charset val="238"/>
      </rPr>
      <t xml:space="preserve">m </t>
    </r>
  </si>
  <si>
    <r>
      <t>Nabava, transport in vgradnja betono kvalitete C 30/37, XC4, XD3, XF4, PVII za AB sidrno gredo (1.26m</t>
    </r>
    <r>
      <rPr>
        <vertAlign val="superscript"/>
        <sz val="10"/>
        <rFont val="Arial CE"/>
        <family val="2"/>
        <charset val="238"/>
      </rPr>
      <t>3</t>
    </r>
    <r>
      <rPr>
        <sz val="10"/>
        <rFont val="Arial CE"/>
        <family val="2"/>
        <charset val="238"/>
      </rPr>
      <t>/m).</t>
    </r>
  </si>
  <si>
    <r>
      <t xml:space="preserve">Izkop uvrtanih pilotov </t>
    </r>
    <r>
      <rPr>
        <sz val="10"/>
        <color theme="1"/>
        <rFont val="Symbol"/>
        <family val="1"/>
        <charset val="2"/>
      </rPr>
      <t>f</t>
    </r>
    <r>
      <rPr>
        <sz val="10"/>
        <color theme="1"/>
        <rFont val="Arial"/>
        <family val="2"/>
        <charset val="238"/>
      </rPr>
      <t xml:space="preserve"> 100cm/1,5m v nasipu</t>
    </r>
  </si>
  <si>
    <r>
      <t xml:space="preserve">Izkop uvrtanih pilotov </t>
    </r>
    <r>
      <rPr>
        <sz val="10"/>
        <color theme="1"/>
        <rFont val="Symbol"/>
        <family val="1"/>
        <charset val="2"/>
      </rPr>
      <t>f</t>
    </r>
    <r>
      <rPr>
        <sz val="10"/>
        <color theme="1"/>
        <rFont val="Arial"/>
        <family val="2"/>
        <charset val="238"/>
      </rPr>
      <t xml:space="preserve"> 100cm/1,5m v prepereli hribini fliša, zaglinjenem grušču ali glini.</t>
    </r>
  </si>
  <si>
    <r>
      <t xml:space="preserve">Izkop uvrtanih pilotov </t>
    </r>
    <r>
      <rPr>
        <sz val="10"/>
        <color theme="1"/>
        <rFont val="Symbol"/>
        <family val="1"/>
        <charset val="2"/>
      </rPr>
      <t>f</t>
    </r>
    <r>
      <rPr>
        <sz val="10"/>
        <color theme="1"/>
        <rFont val="Arial"/>
        <family val="2"/>
        <charset val="238"/>
      </rPr>
      <t xml:space="preserve"> 100cm/1,5m v kompaktni hribini fliša.</t>
    </r>
  </si>
  <si>
    <t xml:space="preserve">Nabava, transport in vgradnja armature B500 za uvrtane pilote. </t>
  </si>
  <si>
    <t>Odkop, nakladanje, odvoz in trajno deponiranje nasipnega materiala delovnega platoja pred pilotno steno in na območju pilotov (za izvedbo AB sidrne grede)</t>
  </si>
  <si>
    <t xml:space="preserve">Nabava, dobava in vgradnja rebrastega armaturnega jekla B500 za AB sidrno gredo </t>
  </si>
  <si>
    <t>Nabava, dostava in vgradnja inklinometrskih cevi v armaturni koš pilotov, vključno z dobavo in vgradnjo jeklene kape na vrhu inklinometrske cevi (vrhu AB sidrne grede). V ceni je vštet material in sodelovanje vrtalne ekipe pri vgradnji.</t>
  </si>
  <si>
    <t>TRAJNA PREDNAPETA GEOTEHNIČNA SIDRA</t>
  </si>
  <si>
    <r>
      <t>Nabava, transport in vgradnja betona kvalitete C 30/37, XC4, XD3, XF4, PVII za AB sidrno gredo (1.26m</t>
    </r>
    <r>
      <rPr>
        <vertAlign val="superscript"/>
        <sz val="10"/>
        <color theme="1"/>
        <rFont val="Arial CE"/>
        <family val="2"/>
        <charset val="238"/>
      </rPr>
      <t>3</t>
    </r>
    <r>
      <rPr>
        <sz val="10"/>
        <color theme="1"/>
        <rFont val="Arial CE"/>
        <family val="2"/>
        <charset val="238"/>
      </rPr>
      <t>/m).</t>
    </r>
  </si>
  <si>
    <t>TRAJNA PREDNAPETA GEOTEHNIČNA SIDRA SKUPAJ:</t>
  </si>
  <si>
    <t>Izdelava dilatacije s trdno penasto ploščo, po razopaženju zalitje s elastično tesnilno maso</t>
  </si>
  <si>
    <r>
      <t xml:space="preserve">Nabava, dostava in vgradnja </t>
    </r>
    <r>
      <rPr>
        <b/>
        <sz val="10"/>
        <rFont val="Arial CE"/>
        <charset val="238"/>
      </rPr>
      <t>trajnega testnega geotehničnega pet vrvnega sidra 5x0.6''</t>
    </r>
    <r>
      <rPr>
        <sz val="10"/>
        <rFont val="Arial CE"/>
        <family val="2"/>
        <charset val="238"/>
      </rPr>
      <t>, kvalitete jekla f</t>
    </r>
    <r>
      <rPr>
        <vertAlign val="subscript"/>
        <sz val="10"/>
        <rFont val="Arial CE"/>
        <charset val="238"/>
      </rPr>
      <t>y</t>
    </r>
    <r>
      <rPr>
        <sz val="10"/>
        <rFont val="Arial CE"/>
        <family val="2"/>
        <charset val="238"/>
      </rPr>
      <t>/f</t>
    </r>
    <r>
      <rPr>
        <vertAlign val="subscript"/>
        <sz val="10"/>
        <rFont val="Arial CE"/>
        <charset val="238"/>
      </rPr>
      <t>u</t>
    </r>
    <r>
      <rPr>
        <sz val="10"/>
        <rFont val="Arial CE"/>
        <family val="2"/>
        <charset val="238"/>
      </rPr>
      <t>=1670/1860 kN/mm</t>
    </r>
    <r>
      <rPr>
        <vertAlign val="superscript"/>
        <sz val="10"/>
        <rFont val="Arial CE"/>
        <charset val="238"/>
      </rPr>
      <t>2</t>
    </r>
    <r>
      <rPr>
        <sz val="10"/>
        <rFont val="Arial CE"/>
        <family val="2"/>
        <charset val="238"/>
      </rPr>
      <t xml:space="preserve">, </t>
    </r>
    <r>
      <rPr>
        <b/>
        <sz val="10"/>
        <rFont val="Arial CE"/>
        <charset val="238"/>
      </rPr>
      <t>dolžine 23m (Lp=15m in Lv=8m)</t>
    </r>
    <r>
      <rPr>
        <sz val="10"/>
        <rFont val="Arial CE"/>
        <family val="2"/>
        <charset val="238"/>
      </rPr>
      <t>, za izvedbo preizkusa nosilnosti in kasnejšo uporabo v varovalni konstrukciji, vključno z izvedbo preizkusa nosilnosti, prednapenjanjem in zaklinjanjem na projektno silo zaklinjanja ter vso potrebno mersko opremo in povezavami. Trajno geotehnično sidro mora imeti Slovensko tehnično soglasje (STS). 1 kom</t>
    </r>
  </si>
  <si>
    <r>
      <t xml:space="preserve">Nabava, dostava in vgradnja </t>
    </r>
    <r>
      <rPr>
        <b/>
        <sz val="10"/>
        <rFont val="Arial CE"/>
        <charset val="238"/>
      </rPr>
      <t>trajnega testnega geotehničnega pet vrvnega sidra 5x0.6''</t>
    </r>
    <r>
      <rPr>
        <sz val="10"/>
        <rFont val="Arial CE"/>
        <family val="2"/>
        <charset val="238"/>
      </rPr>
      <t>, kvalitete jekla f</t>
    </r>
    <r>
      <rPr>
        <vertAlign val="subscript"/>
        <sz val="10"/>
        <rFont val="Arial CE"/>
        <charset val="238"/>
      </rPr>
      <t>y</t>
    </r>
    <r>
      <rPr>
        <sz val="10"/>
        <rFont val="Arial CE"/>
        <family val="2"/>
        <charset val="238"/>
      </rPr>
      <t>/f</t>
    </r>
    <r>
      <rPr>
        <vertAlign val="subscript"/>
        <sz val="10"/>
        <rFont val="Arial CE"/>
        <charset val="238"/>
      </rPr>
      <t>u</t>
    </r>
    <r>
      <rPr>
        <sz val="10"/>
        <rFont val="Arial CE"/>
        <family val="2"/>
        <charset val="238"/>
      </rPr>
      <t>=1670/1860 kN/mm</t>
    </r>
    <r>
      <rPr>
        <vertAlign val="superscript"/>
        <sz val="10"/>
        <rFont val="Arial CE"/>
        <charset val="238"/>
      </rPr>
      <t>2</t>
    </r>
    <r>
      <rPr>
        <sz val="10"/>
        <rFont val="Arial CE"/>
        <family val="2"/>
        <charset val="238"/>
      </rPr>
      <t xml:space="preserve">, </t>
    </r>
    <r>
      <rPr>
        <b/>
        <sz val="10"/>
        <rFont val="Arial CE"/>
        <charset val="238"/>
      </rPr>
      <t>dolžine 23m (Lp=14m in Lv=7m)</t>
    </r>
    <r>
      <rPr>
        <sz val="10"/>
        <rFont val="Arial CE"/>
        <family val="2"/>
        <charset val="238"/>
      </rPr>
      <t>, za izvedbo preizkusa nosilnosti in kasnejšo uporabo v varovalni konstrukciji, vključno z izvedbo preizkusa nosilnosti, prednapenjanjem in zaklinjanjem na projektno silo zaklinjanja ter vso potrebno mersko opremo in povezavami. Trajno geotehnično sidro mora imeti Slovensko tehnično soglasje (STS). 1 kom</t>
    </r>
  </si>
  <si>
    <r>
      <t xml:space="preserve">Nabava, dostava in vgradnja </t>
    </r>
    <r>
      <rPr>
        <b/>
        <sz val="10"/>
        <rFont val="Arial CE"/>
        <charset val="238"/>
      </rPr>
      <t>trajnega konstrukcijskega geotehničnega štiri vrvnega sidra 4x0.6''</t>
    </r>
    <r>
      <rPr>
        <sz val="10"/>
        <rFont val="Arial CE"/>
        <family val="2"/>
        <charset val="238"/>
      </rPr>
      <t>, kvalitete jekla f</t>
    </r>
    <r>
      <rPr>
        <vertAlign val="subscript"/>
        <sz val="10"/>
        <rFont val="Arial CE"/>
        <charset val="238"/>
      </rPr>
      <t>y</t>
    </r>
    <r>
      <rPr>
        <sz val="10"/>
        <rFont val="Arial CE"/>
        <family val="2"/>
        <charset val="238"/>
      </rPr>
      <t>/f</t>
    </r>
    <r>
      <rPr>
        <vertAlign val="subscript"/>
        <sz val="10"/>
        <rFont val="Arial CE"/>
        <charset val="238"/>
      </rPr>
      <t>u</t>
    </r>
    <r>
      <rPr>
        <sz val="10"/>
        <rFont val="Arial CE"/>
        <family val="2"/>
        <charset val="238"/>
      </rPr>
      <t>=1670/1860 kN/mm</t>
    </r>
    <r>
      <rPr>
        <vertAlign val="superscript"/>
        <sz val="10"/>
        <rFont val="Arial CE"/>
        <charset val="238"/>
      </rPr>
      <t>2</t>
    </r>
    <r>
      <rPr>
        <sz val="10"/>
        <rFont val="Arial CE"/>
        <family val="2"/>
        <charset val="238"/>
      </rPr>
      <t xml:space="preserve">, </t>
    </r>
    <r>
      <rPr>
        <b/>
        <sz val="10"/>
        <rFont val="Arial CE"/>
        <charset val="238"/>
      </rPr>
      <t>dolžine 21m (Lp=14m in Lv=7m)</t>
    </r>
    <r>
      <rPr>
        <sz val="10"/>
        <rFont val="Arial CE"/>
        <family val="2"/>
        <charset val="238"/>
      </rPr>
      <t>, vključno s prednapenjanjem in zaklinjanjem na projektno silo zaklinjanja . Trajno geotehnično sidro mora imeti Slovensko tehnično soglasje (STS). 9 kom (od tega 1 mersko sidro)</t>
    </r>
  </si>
  <si>
    <r>
      <t xml:space="preserve">Nabava, dostava in vgradnja </t>
    </r>
    <r>
      <rPr>
        <b/>
        <sz val="10"/>
        <rFont val="Arial CE"/>
        <charset val="238"/>
      </rPr>
      <t>trajnega konstrukcijskega geotehničnega štiri vrvnega sidra 4x0.6''</t>
    </r>
    <r>
      <rPr>
        <sz val="10"/>
        <rFont val="Arial CE"/>
        <family val="2"/>
        <charset val="238"/>
      </rPr>
      <t>, kvalitete jekla f</t>
    </r>
    <r>
      <rPr>
        <vertAlign val="subscript"/>
        <sz val="10"/>
        <rFont val="Arial CE"/>
        <charset val="238"/>
      </rPr>
      <t>y</t>
    </r>
    <r>
      <rPr>
        <sz val="10"/>
        <rFont val="Arial CE"/>
        <family val="2"/>
        <charset val="238"/>
      </rPr>
      <t>/f</t>
    </r>
    <r>
      <rPr>
        <vertAlign val="subscript"/>
        <sz val="10"/>
        <rFont val="Arial CE"/>
        <charset val="238"/>
      </rPr>
      <t>u</t>
    </r>
    <r>
      <rPr>
        <sz val="10"/>
        <rFont val="Arial CE"/>
        <family val="2"/>
        <charset val="238"/>
      </rPr>
      <t>=1670/1860 kN/mm</t>
    </r>
    <r>
      <rPr>
        <vertAlign val="superscript"/>
        <sz val="10"/>
        <rFont val="Arial CE"/>
        <charset val="238"/>
      </rPr>
      <t>2</t>
    </r>
    <r>
      <rPr>
        <sz val="10"/>
        <rFont val="Arial CE"/>
        <family val="2"/>
        <charset val="238"/>
      </rPr>
      <t xml:space="preserve">, </t>
    </r>
    <r>
      <rPr>
        <b/>
        <sz val="10"/>
        <rFont val="Arial CE"/>
        <charset val="238"/>
      </rPr>
      <t>dolžine 23m (Lp=15m in Lv=8m)</t>
    </r>
    <r>
      <rPr>
        <sz val="10"/>
        <rFont val="Arial CE"/>
        <family val="2"/>
        <charset val="238"/>
      </rPr>
      <t>, vključno s prednapenjanjem in zaklinjanjem na projektno silo zaklinjanja. Trajno geotehnično sidro mora imeti Slovensko tehnično soglasje (STS). 3 kom (od tega eno mersko sidro)</t>
    </r>
  </si>
  <si>
    <r>
      <t xml:space="preserve">Nabava, dostava in vgradnja </t>
    </r>
    <r>
      <rPr>
        <b/>
        <sz val="10"/>
        <rFont val="Arial CE"/>
        <charset val="238"/>
      </rPr>
      <t>trajnega konstrukcijskega geotehničnega štiri vrvnega sidra 4x0.6''</t>
    </r>
    <r>
      <rPr>
        <sz val="10"/>
        <rFont val="Arial CE"/>
        <family val="2"/>
        <charset val="238"/>
      </rPr>
      <t>, kvalitete jekla f</t>
    </r>
    <r>
      <rPr>
        <vertAlign val="subscript"/>
        <sz val="10"/>
        <rFont val="Arial CE"/>
        <charset val="238"/>
      </rPr>
      <t>y</t>
    </r>
    <r>
      <rPr>
        <sz val="10"/>
        <rFont val="Arial CE"/>
        <family val="2"/>
        <charset val="238"/>
      </rPr>
      <t>/f</t>
    </r>
    <r>
      <rPr>
        <vertAlign val="subscript"/>
        <sz val="10"/>
        <rFont val="Arial CE"/>
        <charset val="238"/>
      </rPr>
      <t>u</t>
    </r>
    <r>
      <rPr>
        <sz val="10"/>
        <rFont val="Arial CE"/>
        <family val="2"/>
        <charset val="238"/>
      </rPr>
      <t>=1670/1860 kN/mm</t>
    </r>
    <r>
      <rPr>
        <vertAlign val="superscript"/>
        <sz val="10"/>
        <rFont val="Arial CE"/>
        <charset val="238"/>
      </rPr>
      <t>2</t>
    </r>
    <r>
      <rPr>
        <sz val="10"/>
        <rFont val="Arial CE"/>
        <family val="2"/>
        <charset val="238"/>
      </rPr>
      <t xml:space="preserve">, </t>
    </r>
    <r>
      <rPr>
        <b/>
        <sz val="10"/>
        <rFont val="Arial CE"/>
        <charset val="238"/>
      </rPr>
      <t>dolžine 23m (Lp=15m in Lv=8m)</t>
    </r>
    <r>
      <rPr>
        <sz val="10"/>
        <rFont val="Arial CE"/>
        <family val="2"/>
        <charset val="238"/>
      </rPr>
      <t>, vključno s prednapenjanjem in zaklinjanjem na projektno silo zaklinjanja. Trajno geotehnično sidro mora imeti Slovensko tehnično soglasje (STS). 8 kom (od tega eno mersko sidro)</t>
    </r>
  </si>
  <si>
    <t>DDV 22%:</t>
  </si>
  <si>
    <t>3.2 POPIS DEL</t>
  </si>
  <si>
    <t>3.2   POPIS DEL</t>
  </si>
  <si>
    <t>1.</t>
  </si>
  <si>
    <t>PRIPRAVLJALNA DELA</t>
  </si>
  <si>
    <t>1.1</t>
  </si>
  <si>
    <t>Geodetska dela</t>
  </si>
  <si>
    <t>11 211</t>
  </si>
  <si>
    <t>1.2.4</t>
  </si>
  <si>
    <t>Porušitev in odstranitev objektov</t>
  </si>
  <si>
    <t>12 414
N</t>
  </si>
  <si>
    <t>Odklop kumalnih vodov v območju prizidka s strani upravljalca komunalnega voda (elektrika, voda, klima itd.)</t>
  </si>
  <si>
    <t xml:space="preserve">kos </t>
  </si>
  <si>
    <t>12 415
N</t>
  </si>
  <si>
    <t>Demontaža bakreniih žlebov in obrob razvite širine do 33cm in odvoz na deponijo koncesijonarja</t>
  </si>
  <si>
    <r>
      <t>m</t>
    </r>
    <r>
      <rPr>
        <vertAlign val="superscript"/>
        <sz val="10"/>
        <rFont val="Arial CE"/>
        <charset val="238"/>
      </rPr>
      <t>1</t>
    </r>
  </si>
  <si>
    <t xml:space="preserve">12 416
N
</t>
  </si>
  <si>
    <t>Demontaža stavbnega pohištva (oken , vrat) velikosti do 2m2  in odvoz na deponijo koncesijonarja</t>
  </si>
  <si>
    <t xml:space="preserve">kom </t>
  </si>
  <si>
    <t>12 417
N</t>
  </si>
  <si>
    <t xml:space="preserve">Rezanje betona in opeke na stiku z obstoječim objektom   s talno diamantno žago, debeline  nad 20cm </t>
  </si>
  <si>
    <t>m1</t>
  </si>
  <si>
    <t>12 418
N</t>
  </si>
  <si>
    <r>
      <t>Porušitev in odstranitev enoetažnega objekta velikosti 7x5,3m  in odvoz na deponijo koncensijonarja za predelavo tovrstnih odpadkov.
(tlaki35m2, betona cca 25m</t>
    </r>
    <r>
      <rPr>
        <vertAlign val="superscript"/>
        <sz val="10"/>
        <rFont val="Arial CE"/>
        <charset val="238"/>
      </rPr>
      <t>3</t>
    </r>
    <r>
      <rPr>
        <sz val="10"/>
        <rFont val="Arial"/>
        <charset val="238"/>
      </rPr>
      <t>, opeke  21m</t>
    </r>
    <r>
      <rPr>
        <vertAlign val="superscript"/>
        <sz val="10"/>
        <rFont val="Arial CE"/>
        <charset val="238"/>
      </rPr>
      <t>3</t>
    </r>
    <r>
      <rPr>
        <sz val="10"/>
        <rFont val="Arial"/>
        <charset val="238"/>
      </rPr>
      <t>, les 1,m</t>
    </r>
    <r>
      <rPr>
        <vertAlign val="superscript"/>
        <sz val="10"/>
        <rFont val="Arial CE"/>
        <charset val="238"/>
      </rPr>
      <t>3)</t>
    </r>
    <r>
      <rPr>
        <sz val="10"/>
        <rFont val="Arial"/>
        <charset val="238"/>
      </rPr>
      <t xml:space="preserve"> 
Rušenje objekta obvezno z hidravličnimi škarjami. </t>
    </r>
  </si>
  <si>
    <r>
      <t>m</t>
    </r>
    <r>
      <rPr>
        <vertAlign val="superscript"/>
        <sz val="10"/>
        <rFont val="Arial CE"/>
        <charset val="238"/>
      </rPr>
      <t xml:space="preserve">3 neto </t>
    </r>
  </si>
  <si>
    <t>12 477</t>
  </si>
  <si>
    <t xml:space="preserve">Rušenje AB zidu ob hiši, višine 1,5m, d=30cm in odvoz na deponijo koncensijonarja za predelavo tovrstnih odpadkov. 
</t>
  </si>
  <si>
    <r>
      <t>m</t>
    </r>
    <r>
      <rPr>
        <vertAlign val="superscript"/>
        <sz val="10"/>
        <rFont val="Arial CE"/>
        <charset val="238"/>
      </rPr>
      <t>3</t>
    </r>
  </si>
  <si>
    <t>14 479
N</t>
  </si>
  <si>
    <r>
      <t>m</t>
    </r>
    <r>
      <rPr>
        <vertAlign val="superscript"/>
        <sz val="10"/>
        <rFont val="Arial CE"/>
        <charset val="238"/>
      </rPr>
      <t>3(raščenih)</t>
    </r>
  </si>
  <si>
    <t>kos</t>
  </si>
  <si>
    <t>PRIPRAVLJALNA DELA SKUPAJ:</t>
  </si>
  <si>
    <t>2.</t>
  </si>
  <si>
    <t>ZEMELJSKA DELA IN TEMELJENJE</t>
  </si>
  <si>
    <t>2.1</t>
  </si>
  <si>
    <t>Izkopi</t>
  </si>
  <si>
    <t>21 213</t>
  </si>
  <si>
    <t xml:space="preserve">Izkop strojni-ročni  z mini bagerjem 4-5 ton  zemljine ( III kat.) za izvedbo zunanje grede v območju izvedbe vodnjakov, planiranje dna ročno  in odvoz na deponijo koncensijonarja za predelavo tovrstnih odpadkov. 
 </t>
  </si>
  <si>
    <t>m3</t>
  </si>
  <si>
    <t>21 217</t>
  </si>
  <si>
    <t>Ročni izkop   gline(II-III kat.), "vodnjaku" iz  BC fi 120cm in izvlek z majnšo električno vitlo na površino in odvoz upoštevati  odvoz s samokolnico  v začasno deponijo in po končanju izkopov odvoz na deponijo koncensijonarja za predelavo tovrstnih odpadkov.</t>
  </si>
  <si>
    <t>21 218</t>
  </si>
  <si>
    <t>Ročni izkop kompaktne hribinske osnove  s pomočjo kompresorja na dnu  "vodnjaka"  in izvlek z vitlo na površino in odvoz v trajno deponijo do 5km upoštevati  odvoz s samokolnico do kamiona do 35m.</t>
  </si>
  <si>
    <r>
      <t xml:space="preserve">
8 x1,8=14,4m</t>
    </r>
    <r>
      <rPr>
        <vertAlign val="superscript"/>
        <sz val="10"/>
        <rFont val="Arial CE"/>
        <charset val="238"/>
      </rPr>
      <t xml:space="preserve">3 </t>
    </r>
  </si>
  <si>
    <t>2.2</t>
  </si>
  <si>
    <t>Planum temeljnih tal</t>
  </si>
  <si>
    <t>22 112</t>
  </si>
  <si>
    <t xml:space="preserve"> </t>
  </si>
  <si>
    <t xml:space="preserve">Planum temeljnih tal v težki zemljini </t>
  </si>
  <si>
    <t xml:space="preserve">
</t>
  </si>
  <si>
    <t>2.4</t>
  </si>
  <si>
    <t>Nasipi, zasipi, klini</t>
  </si>
  <si>
    <t>24 217</t>
  </si>
  <si>
    <t>Dobava in vgrajevanje lomljenega  kamnitega materiala 100%TD  0-90mm,  nasipa spodnjega ustroja z  lomljencem (0-64mm)  in valjanjem na 40-60MPa, d=20cm. ( pod ploščo)</t>
  </si>
  <si>
    <t xml:space="preserve">
                            </t>
  </si>
  <si>
    <r>
      <t>m</t>
    </r>
    <r>
      <rPr>
        <vertAlign val="superscript"/>
        <sz val="10"/>
        <rFont val="Arial CE"/>
        <family val="2"/>
        <charset val="238"/>
      </rPr>
      <t xml:space="preserve">3uvaljanega </t>
    </r>
  </si>
  <si>
    <t>2.7</t>
  </si>
  <si>
    <t xml:space="preserve">Koli vodnjaki </t>
  </si>
  <si>
    <t>27 615</t>
  </si>
  <si>
    <t xml:space="preserve">Dobava in vgraditev BC fi 120cm, v katerih se izvede izkop za pilot-vodnjak, v ceno upoštevati mini bager 7 ton za dvigovanje in montažo  bet.cevi.
</t>
  </si>
  <si>
    <t>ZEMELJSKA DELA IN TEMELJENJE SKUPAJ:</t>
  </si>
  <si>
    <t>4.</t>
  </si>
  <si>
    <t>ODVODNJAVANJE</t>
  </si>
  <si>
    <t>4.3</t>
  </si>
  <si>
    <t>Globinsko odvodnjavanje-kanalizacija</t>
  </si>
  <si>
    <t>43 132</t>
  </si>
  <si>
    <t xml:space="preserve">Dobava in izdelava odvodnje  PVC S8 fi 150mm, vgrajenih na 10cm sloj betona 16/20 in obsuta z 0,15m3/m1, frakcije 8-16mm (vgradnja na osnovi arhitekturnega načrta)
</t>
  </si>
  <si>
    <t>ODVODNJAVANJE SKUPAJ:</t>
  </si>
  <si>
    <t>5.</t>
  </si>
  <si>
    <t>GRADBENA IN OBRTNIŠKA DELA</t>
  </si>
  <si>
    <t>5.1</t>
  </si>
  <si>
    <t>Tesarska dela</t>
  </si>
  <si>
    <t>51 211</t>
  </si>
  <si>
    <t xml:space="preserve">Izdelava  dvostranskega opaža za ravne temelje za nosilno gredo nad vodnjaki in zid .Upoštevaj v vogalih 2/2 trikotno letev 32m
</t>
  </si>
  <si>
    <r>
      <t>m</t>
    </r>
    <r>
      <rPr>
        <vertAlign val="superscript"/>
        <sz val="10"/>
        <rFont val="Arial CE"/>
        <family val="2"/>
        <charset val="238"/>
      </rPr>
      <t xml:space="preserve">2    </t>
    </r>
  </si>
  <si>
    <t>5.2</t>
  </si>
  <si>
    <t>Dela z jeklom za ojačitev</t>
  </si>
  <si>
    <t>52 222</t>
  </si>
  <si>
    <t>Priprava in postavitev rebrastih žic iz visokovrednega naravnega trdnega jekla B 500 B s premerom do 12mm za srednje zahtevno ojačitev. Upoštevaj vezanje na terenu</t>
  </si>
  <si>
    <t>52 232</t>
  </si>
  <si>
    <t>Priprava in postavitev rebrastih palic iz visokovrednega naravno trdega jekla B  500 B s premerom 14 mm in večjim za srednje zahtevno ojačitev.Upoštevaj vezanje na terenu</t>
  </si>
  <si>
    <t>5.3</t>
  </si>
  <si>
    <t>Dela s cementnim betonom</t>
  </si>
  <si>
    <t>53 121</t>
  </si>
  <si>
    <t xml:space="preserve">Priprava in vgraditev mešanice ojačanega cementnega betona C16/20 (MB 20) v prerez do 0,10 m3/m2-m
</t>
  </si>
  <si>
    <t xml:space="preserve">     
podbeton-betonska greda  in plošča =8m3
            </t>
  </si>
  <si>
    <t>53 243</t>
  </si>
  <si>
    <t xml:space="preserve">Priprava in vgraditev mešanice ojačanega cementnega betona C30/37 XC2, XF2,PV II (MB 35, ) v prerez nad 0,50 m3/m2-m
</t>
  </si>
  <si>
    <t xml:space="preserve"> vodnjaki-piloti  
28x1,13=32m3
betonska greda
24x1x1,2=28,8m3
plošča in zid 14m3
            </t>
  </si>
  <si>
    <t>GRADBENA IN OBRTNIŠKA DELA SKUPAJ:</t>
  </si>
  <si>
    <t>7.</t>
  </si>
  <si>
    <t>TUJE STORITVE</t>
  </si>
  <si>
    <t>7.8.</t>
  </si>
  <si>
    <t>Nadzor</t>
  </si>
  <si>
    <t>78 111</t>
  </si>
  <si>
    <t>TUJE STORITVE SKUPAJ:</t>
  </si>
  <si>
    <t>Natančno geodetsko zakoličenje osi pilotne stene in preverjanje lege vseh komunalnih vodov, komplet</t>
  </si>
  <si>
    <t>NEPREDVIDENA DELA</t>
  </si>
  <si>
    <t>2,7</t>
  </si>
  <si>
    <t>SKUPNA REKAPITULACIJA</t>
  </si>
  <si>
    <t>EM.</t>
  </si>
  <si>
    <t>RUŠENJE, GLOBOKO TEMELJENJE Krnica 6a</t>
  </si>
  <si>
    <r>
      <t xml:space="preserve">Rušenje  grede 30cm in zemljine v debelini  20cm in odvoz na trajno deponijo, z vsemi dajatvami koncensijonarja </t>
    </r>
    <r>
      <rPr>
        <sz val="10"/>
        <rFont val="Arial"/>
        <charset val="238"/>
      </rPr>
      <t xml:space="preserve">
</t>
    </r>
  </si>
  <si>
    <r>
      <t>m</t>
    </r>
    <r>
      <rPr>
        <vertAlign val="superscript"/>
        <sz val="10"/>
        <rFont val="Arial CE"/>
        <charset val="238"/>
      </rPr>
      <t xml:space="preserve">3 </t>
    </r>
  </si>
  <si>
    <r>
      <t>m</t>
    </r>
    <r>
      <rPr>
        <vertAlign val="superscript"/>
        <sz val="10"/>
        <rFont val="Arial CE"/>
        <family val="2"/>
        <charset val="238"/>
      </rPr>
      <t xml:space="preserve">1  </t>
    </r>
  </si>
  <si>
    <t>7</t>
  </si>
  <si>
    <t>10%</t>
  </si>
  <si>
    <t xml:space="preserve">Natančno geodetsko zakoličenje osi pilotne stene in preverjanje lege vseh komunalnih vodov, komplet </t>
  </si>
  <si>
    <t>Zakoličba objekta,zavarovanje prečnih profilov in geodetska spremljava
tekom gradnje profilov pri hišah 4), komplet
Opomba: V dostavljeni dokumentaciji ni posnetka objekta, zato naj nadzorni inženir preveri gabarite prizidka in temu prilagodi gabarite temeljenja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</si>
</sst>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0.0"/>
    <numFmt numFmtId="165" formatCode="#,##0.00\ [$€-1]"/>
    <numFmt numFmtId="166" formatCode="[$€-2]\ #,##0.00"/>
    <numFmt numFmtId="167" formatCode="#,##0.00\ _€"/>
  </numFmts>
  <fonts count="50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0"/>
      <name val="gill sans light"/>
      <charset val="238"/>
    </font>
    <font>
      <vertAlign val="superscript"/>
      <sz val="10"/>
      <name val="Arial CE"/>
      <family val="2"/>
      <charset val="238"/>
    </font>
    <font>
      <sz val="10"/>
      <name val="gill sans light"/>
      <charset val="238"/>
    </font>
    <font>
      <sz val="11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1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 CE"/>
      <charset val="238"/>
    </font>
    <font>
      <vertAlign val="superscript"/>
      <sz val="10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1"/>
      <name val="Arial"/>
      <family val="2"/>
      <charset val="238"/>
    </font>
    <font>
      <sz val="10"/>
      <name val="Symbol"/>
      <family val="1"/>
      <charset val="2"/>
    </font>
    <font>
      <sz val="10"/>
      <color rgb="FFFF0000"/>
      <name val="gill sans light"/>
      <charset val="238"/>
    </font>
    <font>
      <sz val="8"/>
      <name val="Arial CE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Symbol"/>
      <family val="1"/>
      <charset val="2"/>
    </font>
    <font>
      <b/>
      <sz val="10"/>
      <color theme="1"/>
      <name val="Arial"/>
      <family val="2"/>
      <charset val="238"/>
    </font>
    <font>
      <sz val="10"/>
      <color theme="1"/>
      <name val="Arial CE"/>
      <family val="2"/>
      <charset val="238"/>
    </font>
    <font>
      <sz val="10"/>
      <color theme="1"/>
      <name val="Arial CE"/>
      <charset val="238"/>
    </font>
    <font>
      <vertAlign val="superscript"/>
      <sz val="10"/>
      <color theme="1"/>
      <name val="Arial CE"/>
      <family val="2"/>
      <charset val="238"/>
    </font>
    <font>
      <b/>
      <sz val="10"/>
      <name val="Arial CE"/>
      <charset val="238"/>
    </font>
    <font>
      <vertAlign val="subscript"/>
      <sz val="10"/>
      <name val="Arial CE"/>
      <charset val="238"/>
    </font>
    <font>
      <sz val="10"/>
      <name val="Arial"/>
      <charset val="238"/>
    </font>
    <font>
      <b/>
      <sz val="12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color indexed="12"/>
      <name val="Arial CE"/>
      <family val="2"/>
      <charset val="238"/>
    </font>
    <font>
      <b/>
      <sz val="10"/>
      <color rgb="FFFFC000"/>
      <name val="Arial CE"/>
      <family val="2"/>
      <charset val="238"/>
    </font>
    <font>
      <sz val="10"/>
      <color rgb="FFFFC000"/>
      <name val="Arial CE"/>
      <family val="2"/>
      <charset val="238"/>
    </font>
    <font>
      <b/>
      <sz val="14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gray125">
        <fgColor indexed="9"/>
        <bgColor indexed="22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5">
    <xf numFmtId="0" fontId="0" fillId="0" borderId="0" applyFont="0" applyBorder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3" borderId="0" applyNumberFormat="0" applyBorder="0" applyAlignment="0" applyProtection="0"/>
    <xf numFmtId="0" fontId="11" fillId="6" borderId="0" applyNumberFormat="0" applyBorder="0" applyAlignment="0" applyProtection="0"/>
    <xf numFmtId="0" fontId="12" fillId="11" borderId="1" applyNumberFormat="0" applyAlignment="0" applyProtection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" fillId="0" borderId="0" applyFont="0" applyBorder="0"/>
    <xf numFmtId="0" fontId="17" fillId="7" borderId="0" applyNumberFormat="0" applyBorder="0" applyAlignment="0" applyProtection="0"/>
    <xf numFmtId="0" fontId="1" fillId="0" borderId="0"/>
    <xf numFmtId="0" fontId="3" fillId="4" borderId="5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8" fillId="0" borderId="6" applyNumberFormat="0" applyFill="0" applyAlignment="0" applyProtection="0"/>
    <xf numFmtId="0" fontId="20" fillId="16" borderId="7" applyNumberFormat="0" applyAlignment="0" applyProtection="0"/>
    <xf numFmtId="0" fontId="21" fillId="11" borderId="8" applyNumberFormat="0" applyAlignment="0" applyProtection="0"/>
    <xf numFmtId="0" fontId="22" fillId="17" borderId="0" applyNumberFormat="0" applyBorder="0" applyAlignment="0" applyProtection="0"/>
    <xf numFmtId="0" fontId="23" fillId="7" borderId="8" applyNumberFormat="0" applyAlignment="0" applyProtection="0"/>
    <xf numFmtId="0" fontId="24" fillId="0" borderId="9" applyNumberFormat="0" applyFill="0" applyAlignment="0" applyProtection="0"/>
    <xf numFmtId="44" fontId="43" fillId="0" borderId="0" applyFont="0" applyFill="0" applyBorder="0" applyAlignment="0" applyProtection="0"/>
  </cellStyleXfs>
  <cellXfs count="299">
    <xf numFmtId="0" fontId="0" fillId="0" borderId="0" xfId="0"/>
    <xf numFmtId="0" fontId="2" fillId="0" borderId="0" xfId="0" applyFont="1" applyFill="1" applyBorder="1" applyAlignment="1">
      <alignment horizontal="center"/>
    </xf>
    <xf numFmtId="4" fontId="3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Continuous" vertical="justify"/>
    </xf>
    <xf numFmtId="4" fontId="2" fillId="0" borderId="10" xfId="0" applyNumberFormat="1" applyFont="1" applyFill="1" applyBorder="1" applyAlignment="1">
      <alignment horizontal="centerContinuous" vertical="justify"/>
    </xf>
    <xf numFmtId="0" fontId="3" fillId="0" borderId="11" xfId="0" applyFont="1" applyFill="1" applyBorder="1"/>
    <xf numFmtId="0" fontId="3" fillId="0" borderId="10" xfId="0" applyFont="1" applyFill="1" applyBorder="1"/>
    <xf numFmtId="0" fontId="3" fillId="0" borderId="0" xfId="0" applyFont="1" applyFill="1" applyBorder="1"/>
    <xf numFmtId="4" fontId="3" fillId="0" borderId="0" xfId="0" applyNumberFormat="1" applyFont="1" applyFill="1" applyBorder="1"/>
    <xf numFmtId="49" fontId="3" fillId="0" borderId="0" xfId="0" applyNumberFormat="1" applyFont="1" applyFill="1" applyBorder="1" applyAlignment="1">
      <alignment vertical="justify"/>
    </xf>
    <xf numFmtId="4" fontId="2" fillId="0" borderId="0" xfId="0" applyNumberFormat="1" applyFont="1" applyFill="1" applyBorder="1"/>
    <xf numFmtId="49" fontId="2" fillId="0" borderId="0" xfId="0" applyNumberFormat="1" applyFont="1" applyFill="1" applyBorder="1" applyAlignment="1">
      <alignment vertical="justify"/>
    </xf>
    <xf numFmtId="0" fontId="3" fillId="0" borderId="12" xfId="0" applyFont="1" applyFill="1" applyBorder="1"/>
    <xf numFmtId="4" fontId="3" fillId="0" borderId="12" xfId="0" applyNumberFormat="1" applyFont="1" applyFill="1" applyBorder="1"/>
    <xf numFmtId="0" fontId="3" fillId="0" borderId="10" xfId="0" applyFont="1" applyFill="1" applyBorder="1" applyAlignment="1">
      <alignment horizontal="center"/>
    </xf>
    <xf numFmtId="4" fontId="3" fillId="0" borderId="10" xfId="0" applyNumberFormat="1" applyFont="1" applyFill="1" applyBorder="1"/>
    <xf numFmtId="49" fontId="2" fillId="0" borderId="10" xfId="0" applyNumberFormat="1" applyFont="1" applyFill="1" applyBorder="1" applyAlignment="1">
      <alignment horizontal="centerContinuous" vertical="justify"/>
    </xf>
    <xf numFmtId="49" fontId="2" fillId="0" borderId="0" xfId="0" applyNumberFormat="1" applyFont="1" applyFill="1" applyBorder="1" applyAlignment="1">
      <alignment horizontal="left" vertical="justify"/>
    </xf>
    <xf numFmtId="49" fontId="3" fillId="0" borderId="10" xfId="0" applyNumberFormat="1" applyFont="1" applyFill="1" applyBorder="1" applyAlignment="1">
      <alignment vertical="justify"/>
    </xf>
    <xf numFmtId="49" fontId="4" fillId="0" borderId="0" xfId="0" applyNumberFormat="1" applyFont="1" applyFill="1" applyBorder="1" applyAlignment="1">
      <alignment horizontal="left" vertical="justify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/>
    <xf numFmtId="4" fontId="4" fillId="0" borderId="0" xfId="0" applyNumberFormat="1" applyFont="1" applyBorder="1"/>
    <xf numFmtId="4" fontId="7" fillId="0" borderId="0" xfId="0" applyNumberFormat="1" applyFont="1" applyFill="1" applyBorder="1" applyAlignment="1"/>
    <xf numFmtId="0" fontId="7" fillId="0" borderId="0" xfId="0" applyFont="1" applyFill="1" applyBorder="1" applyAlignment="1">
      <alignment horizontal="center"/>
    </xf>
    <xf numFmtId="4" fontId="7" fillId="0" borderId="0" xfId="0" applyNumberFormat="1" applyFont="1" applyBorder="1"/>
    <xf numFmtId="0" fontId="7" fillId="0" borderId="11" xfId="0" applyFont="1" applyBorder="1"/>
    <xf numFmtId="0" fontId="7" fillId="0" borderId="10" xfId="0" applyFont="1" applyBorder="1"/>
    <xf numFmtId="0" fontId="7" fillId="0" borderId="0" xfId="0" applyFont="1" applyBorder="1" applyAlignment="1">
      <alignment horizontal="center"/>
    </xf>
    <xf numFmtId="4" fontId="8" fillId="0" borderId="0" xfId="0" applyNumberFormat="1" applyFont="1" applyFill="1" applyBorder="1"/>
    <xf numFmtId="4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 applyFill="1" applyBorder="1" applyAlignment="1">
      <alignment horizontal="right"/>
    </xf>
    <xf numFmtId="4" fontId="4" fillId="0" borderId="0" xfId="26" applyNumberFormat="1" applyFont="1" applyBorder="1" applyAlignment="1">
      <alignment horizontal="right"/>
    </xf>
    <xf numFmtId="0" fontId="0" fillId="0" borderId="0" xfId="0" applyBorder="1"/>
    <xf numFmtId="0" fontId="4" fillId="0" borderId="0" xfId="0" applyFont="1" applyBorder="1" applyAlignment="1">
      <alignment horizontal="center"/>
    </xf>
    <xf numFmtId="0" fontId="25" fillId="0" borderId="10" xfId="26" applyFont="1" applyFill="1" applyBorder="1" applyAlignment="1">
      <alignment horizontal="center" vertical="center" wrapText="1"/>
    </xf>
    <xf numFmtId="0" fontId="3" fillId="0" borderId="0" xfId="0" applyFont="1" applyBorder="1"/>
    <xf numFmtId="0" fontId="2" fillId="0" borderId="0" xfId="28" applyFont="1" applyBorder="1"/>
    <xf numFmtId="4" fontId="3" fillId="0" borderId="0" xfId="0" applyNumberFormat="1" applyFont="1" applyBorder="1"/>
    <xf numFmtId="0" fontId="3" fillId="0" borderId="0" xfId="28" applyFont="1" applyBorder="1"/>
    <xf numFmtId="0" fontId="3" fillId="0" borderId="0" xfId="28" applyFont="1" applyBorder="1" applyAlignment="1">
      <alignment horizontal="center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right" vertical="center"/>
    </xf>
    <xf numFmtId="0" fontId="29" fillId="18" borderId="16" xfId="0" applyFont="1" applyFill="1" applyBorder="1" applyAlignment="1">
      <alignment vertical="center"/>
    </xf>
    <xf numFmtId="0" fontId="30" fillId="19" borderId="16" xfId="26" applyFont="1" applyFill="1" applyBorder="1" applyAlignment="1">
      <alignment vertical="center" wrapText="1"/>
    </xf>
    <xf numFmtId="2" fontId="4" fillId="19" borderId="16" xfId="26" applyNumberFormat="1" applyFont="1" applyFill="1" applyBorder="1" applyAlignment="1">
      <alignment horizontal="center" vertical="center" wrapText="1"/>
    </xf>
    <xf numFmtId="4" fontId="4" fillId="19" borderId="16" xfId="26" applyNumberFormat="1" applyFont="1" applyFill="1" applyBorder="1" applyAlignment="1">
      <alignment horizontal="center" vertical="center" wrapText="1"/>
    </xf>
    <xf numFmtId="4" fontId="30" fillId="19" borderId="16" xfId="26" applyNumberFormat="1" applyFont="1" applyFill="1" applyBorder="1" applyAlignment="1">
      <alignment horizontal="center" vertical="center" wrapText="1"/>
    </xf>
    <xf numFmtId="4" fontId="30" fillId="19" borderId="17" xfId="26" applyNumberFormat="1" applyFont="1" applyFill="1" applyBorder="1" applyAlignment="1">
      <alignment horizontal="right" vertical="center" wrapText="1"/>
    </xf>
    <xf numFmtId="1" fontId="3" fillId="0" borderId="10" xfId="0" applyNumberFormat="1" applyFont="1" applyFill="1" applyBorder="1"/>
    <xf numFmtId="1" fontId="2" fillId="0" borderId="10" xfId="0" applyNumberFormat="1" applyFont="1" applyFill="1" applyBorder="1" applyAlignment="1">
      <alignment horizontal="centerContinuous" vertical="justify"/>
    </xf>
    <xf numFmtId="1" fontId="3" fillId="0" borderId="0" xfId="0" applyNumberFormat="1" applyFont="1" applyFill="1" applyBorder="1"/>
    <xf numFmtId="1" fontId="3" fillId="0" borderId="0" xfId="0" applyNumberFormat="1" applyFont="1" applyFill="1" applyBorder="1" applyAlignment="1"/>
    <xf numFmtId="1" fontId="3" fillId="0" borderId="0" xfId="0" applyNumberFormat="1" applyFont="1" applyFill="1" applyBorder="1" applyAlignment="1">
      <alignment horizontal="right"/>
    </xf>
    <xf numFmtId="1" fontId="7" fillId="0" borderId="0" xfId="0" applyNumberFormat="1" applyFont="1" applyBorder="1"/>
    <xf numFmtId="1" fontId="8" fillId="0" borderId="0" xfId="0" applyNumberFormat="1" applyFont="1" applyFill="1" applyBorder="1" applyAlignment="1"/>
    <xf numFmtId="1" fontId="4" fillId="0" borderId="0" xfId="0" applyNumberFormat="1" applyFont="1" applyFill="1" applyBorder="1" applyAlignment="1"/>
    <xf numFmtId="0" fontId="3" fillId="0" borderId="19" xfId="0" applyFont="1" applyBorder="1"/>
    <xf numFmtId="0" fontId="28" fillId="0" borderId="19" xfId="0" applyFont="1" applyBorder="1"/>
    <xf numFmtId="0" fontId="3" fillId="0" borderId="20" xfId="0" applyFont="1" applyBorder="1"/>
    <xf numFmtId="4" fontId="3" fillId="0" borderId="22" xfId="28" applyNumberFormat="1" applyFont="1" applyBorder="1"/>
    <xf numFmtId="4" fontId="3" fillId="0" borderId="22" xfId="0" applyNumberFormat="1" applyFont="1" applyBorder="1"/>
    <xf numFmtId="4" fontId="2" fillId="0" borderId="22" xfId="0" applyNumberFormat="1" applyFont="1" applyBorder="1"/>
    <xf numFmtId="0" fontId="3" fillId="0" borderId="24" xfId="0" applyFont="1" applyBorder="1"/>
    <xf numFmtId="0" fontId="3" fillId="0" borderId="24" xfId="28" applyFont="1" applyBorder="1"/>
    <xf numFmtId="4" fontId="3" fillId="0" borderId="24" xfId="0" applyNumberFormat="1" applyFont="1" applyBorder="1"/>
    <xf numFmtId="0" fontId="3" fillId="0" borderId="0" xfId="26" applyFont="1"/>
    <xf numFmtId="0" fontId="4" fillId="0" borderId="0" xfId="0" applyFont="1" applyBorder="1" applyAlignment="1">
      <alignment horizontal="left" vertical="top" wrapText="1"/>
    </xf>
    <xf numFmtId="0" fontId="3" fillId="0" borderId="0" xfId="26" applyFont="1" applyBorder="1"/>
    <xf numFmtId="49" fontId="3" fillId="0" borderId="0" xfId="0" applyNumberFormat="1" applyFont="1" applyBorder="1" applyAlignment="1">
      <alignment horizontal="left" vertical="top" wrapText="1"/>
    </xf>
    <xf numFmtId="4" fontId="3" fillId="20" borderId="0" xfId="0" applyNumberFormat="1" applyFont="1" applyFill="1" applyBorder="1"/>
    <xf numFmtId="49" fontId="27" fillId="0" borderId="11" xfId="0" applyNumberFormat="1" applyFont="1" applyFill="1" applyBorder="1" applyAlignment="1">
      <alignment vertical="center"/>
    </xf>
    <xf numFmtId="49" fontId="27" fillId="0" borderId="27" xfId="0" applyNumberFormat="1" applyFont="1" applyFill="1" applyBorder="1" applyAlignment="1">
      <alignment vertical="center"/>
    </xf>
    <xf numFmtId="0" fontId="3" fillId="0" borderId="13" xfId="0" applyFont="1" applyFill="1" applyBorder="1"/>
    <xf numFmtId="1" fontId="4" fillId="0" borderId="0" xfId="26" applyNumberFormat="1" applyFont="1" applyBorder="1" applyAlignment="1">
      <alignment horizontal="right"/>
    </xf>
    <xf numFmtId="2" fontId="4" fillId="0" borderId="0" xfId="26" applyNumberFormat="1" applyFont="1" applyBorder="1" applyAlignment="1">
      <alignment horizontal="center"/>
    </xf>
    <xf numFmtId="4" fontId="5" fillId="20" borderId="24" xfId="0" applyNumberFormat="1" applyFont="1" applyFill="1" applyBorder="1" applyAlignment="1"/>
    <xf numFmtId="4" fontId="2" fillId="20" borderId="24" xfId="0" applyNumberFormat="1" applyFont="1" applyFill="1" applyBorder="1"/>
    <xf numFmtId="0" fontId="28" fillId="0" borderId="0" xfId="0" applyFont="1" applyBorder="1"/>
    <xf numFmtId="0" fontId="3" fillId="0" borderId="22" xfId="0" applyFont="1" applyBorder="1"/>
    <xf numFmtId="4" fontId="3" fillId="0" borderId="25" xfId="28" applyNumberFormat="1" applyFont="1" applyBorder="1"/>
    <xf numFmtId="0" fontId="2" fillId="0" borderId="0" xfId="28" applyFont="1" applyBorder="1" applyAlignment="1">
      <alignment horizontal="right"/>
    </xf>
    <xf numFmtId="0" fontId="7" fillId="0" borderId="11" xfId="0" applyFont="1" applyFill="1" applyBorder="1"/>
    <xf numFmtId="0" fontId="7" fillId="0" borderId="10" xfId="0" applyFont="1" applyFill="1" applyBorder="1"/>
    <xf numFmtId="0" fontId="2" fillId="0" borderId="24" xfId="28" applyFont="1" applyBorder="1"/>
    <xf numFmtId="0" fontId="3" fillId="20" borderId="0" xfId="0" applyFont="1" applyFill="1" applyBorder="1"/>
    <xf numFmtId="0" fontId="2" fillId="20" borderId="0" xfId="28" applyFont="1" applyFill="1" applyBorder="1" applyAlignment="1">
      <alignment horizontal="left"/>
    </xf>
    <xf numFmtId="0" fontId="2" fillId="20" borderId="0" xfId="28" applyFont="1" applyFill="1" applyBorder="1"/>
    <xf numFmtId="4" fontId="2" fillId="20" borderId="22" xfId="28" applyNumberFormat="1" applyFont="1" applyFill="1" applyBorder="1" applyAlignment="1">
      <alignment horizontal="center"/>
    </xf>
    <xf numFmtId="164" fontId="7" fillId="0" borderId="0" xfId="0" applyNumberFormat="1" applyFont="1" applyBorder="1"/>
    <xf numFmtId="0" fontId="4" fillId="20" borderId="0" xfId="26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 vertical="top"/>
    </xf>
    <xf numFmtId="49" fontId="1" fillId="0" borderId="0" xfId="0" applyNumberFormat="1" applyFont="1" applyBorder="1" applyAlignment="1">
      <alignment horizontal="left" vertical="top" wrapText="1"/>
    </xf>
    <xf numFmtId="0" fontId="3" fillId="0" borderId="10" xfId="0" applyFont="1" applyFill="1" applyBorder="1" applyAlignment="1">
      <alignment horizontal="right" vertical="top"/>
    </xf>
    <xf numFmtId="0" fontId="2" fillId="0" borderId="10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right" vertical="top"/>
    </xf>
    <xf numFmtId="0" fontId="4" fillId="0" borderId="0" xfId="26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/>
    </xf>
    <xf numFmtId="0" fontId="7" fillId="0" borderId="0" xfId="0" applyFont="1" applyBorder="1" applyAlignment="1">
      <alignment horizontal="right" vertical="top"/>
    </xf>
    <xf numFmtId="49" fontId="8" fillId="0" borderId="0" xfId="0" applyNumberFormat="1" applyFont="1" applyFill="1" applyBorder="1" applyAlignment="1">
      <alignment horizontal="right" vertical="top"/>
    </xf>
    <xf numFmtId="49" fontId="1" fillId="0" borderId="0" xfId="0" applyNumberFormat="1" applyFont="1" applyFill="1" applyBorder="1" applyAlignment="1">
      <alignment horizontal="right" vertical="top"/>
    </xf>
    <xf numFmtId="0" fontId="27" fillId="0" borderId="18" xfId="0" applyFont="1" applyBorder="1" applyAlignment="1">
      <alignment horizontal="left" vertical="top"/>
    </xf>
    <xf numFmtId="0" fontId="27" fillId="0" borderId="21" xfId="0" applyFont="1" applyBorder="1" applyAlignment="1">
      <alignment horizontal="right" vertical="top"/>
    </xf>
    <xf numFmtId="0" fontId="2" fillId="20" borderId="21" xfId="28" applyNumberFormat="1" applyFont="1" applyFill="1" applyBorder="1" applyAlignment="1">
      <alignment horizontal="left" vertical="top"/>
    </xf>
    <xf numFmtId="0" fontId="3" fillId="0" borderId="21" xfId="28" applyNumberFormat="1" applyFont="1" applyBorder="1" applyAlignment="1">
      <alignment horizontal="right" vertical="top"/>
    </xf>
    <xf numFmtId="49" fontId="2" fillId="0" borderId="21" xfId="28" applyNumberFormat="1" applyFont="1" applyBorder="1" applyAlignment="1">
      <alignment horizontal="right" vertical="top"/>
    </xf>
    <xf numFmtId="49" fontId="2" fillId="0" borderId="23" xfId="28" applyNumberFormat="1" applyFont="1" applyBorder="1" applyAlignment="1">
      <alignment horizontal="right" vertical="top"/>
    </xf>
    <xf numFmtId="49" fontId="3" fillId="0" borderId="21" xfId="28" applyNumberFormat="1" applyFont="1" applyBorder="1" applyAlignment="1">
      <alignment horizontal="right" vertical="top"/>
    </xf>
    <xf numFmtId="0" fontId="3" fillId="0" borderId="14" xfId="0" applyFont="1" applyFill="1" applyBorder="1" applyAlignment="1">
      <alignment horizontal="right" vertical="top"/>
    </xf>
    <xf numFmtId="49" fontId="3" fillId="0" borderId="14" xfId="0" applyNumberFormat="1" applyFont="1" applyFill="1" applyBorder="1" applyAlignment="1">
      <alignment vertical="justify"/>
    </xf>
    <xf numFmtId="1" fontId="3" fillId="0" borderId="14" xfId="0" applyNumberFormat="1" applyFont="1" applyFill="1" applyBorder="1"/>
    <xf numFmtId="0" fontId="3" fillId="0" borderId="14" xfId="0" applyFont="1" applyFill="1" applyBorder="1" applyAlignment="1">
      <alignment horizontal="center"/>
    </xf>
    <xf numFmtId="4" fontId="3" fillId="0" borderId="14" xfId="0" applyNumberFormat="1" applyFont="1" applyFill="1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4" fontId="1" fillId="0" borderId="0" xfId="0" applyNumberFormat="1" applyFont="1" applyFill="1" applyBorder="1"/>
    <xf numFmtId="0" fontId="3" fillId="0" borderId="26" xfId="0" applyFont="1" applyFill="1" applyBorder="1"/>
    <xf numFmtId="0" fontId="3" fillId="0" borderId="29" xfId="0" applyFont="1" applyFill="1" applyBorder="1"/>
    <xf numFmtId="0" fontId="3" fillId="0" borderId="30" xfId="0" applyFont="1" applyFill="1" applyBorder="1"/>
    <xf numFmtId="1" fontId="2" fillId="0" borderId="0" xfId="0" applyNumberFormat="1" applyFont="1" applyFill="1" applyBorder="1" applyAlignment="1">
      <alignment horizontal="right"/>
    </xf>
    <xf numFmtId="0" fontId="3" fillId="0" borderId="31" xfId="0" applyFont="1" applyBorder="1" applyAlignment="1">
      <alignment horizontal="right" vertical="top"/>
    </xf>
    <xf numFmtId="0" fontId="3" fillId="0" borderId="32" xfId="28" applyFont="1" applyBorder="1" applyAlignment="1">
      <alignment horizontal="center"/>
    </xf>
    <xf numFmtId="0" fontId="3" fillId="0" borderId="32" xfId="28" applyFont="1" applyBorder="1"/>
    <xf numFmtId="0" fontId="2" fillId="0" borderId="32" xfId="28" applyFont="1" applyBorder="1" applyAlignment="1">
      <alignment horizontal="right"/>
    </xf>
    <xf numFmtId="4" fontId="27" fillId="0" borderId="33" xfId="0" applyNumberFormat="1" applyFont="1" applyBorder="1"/>
    <xf numFmtId="49" fontId="2" fillId="0" borderId="0" xfId="0" applyNumberFormat="1" applyFont="1" applyFill="1" applyBorder="1" applyAlignment="1">
      <alignment horizontal="right" vertical="justify"/>
    </xf>
    <xf numFmtId="164" fontId="7" fillId="0" borderId="0" xfId="0" applyNumberFormat="1" applyFont="1" applyBorder="1" applyAlignment="1">
      <alignment horizontal="center"/>
    </xf>
    <xf numFmtId="164" fontId="7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left" vertical="top"/>
    </xf>
    <xf numFmtId="0" fontId="4" fillId="0" borderId="0" xfId="26" applyFont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vertical="top" wrapText="1"/>
    </xf>
    <xf numFmtId="0" fontId="4" fillId="0" borderId="0" xfId="26" applyFont="1" applyFill="1" applyBorder="1" applyAlignment="1">
      <alignment horizontal="left" vertical="top" wrapText="1"/>
    </xf>
    <xf numFmtId="49" fontId="7" fillId="0" borderId="0" xfId="0" applyNumberFormat="1" applyFont="1" applyBorder="1" applyAlignment="1">
      <alignment wrapText="1"/>
    </xf>
    <xf numFmtId="49" fontId="35" fillId="0" borderId="28" xfId="0" applyNumberFormat="1" applyFont="1" applyFill="1" applyBorder="1" applyAlignment="1">
      <alignment horizontal="left" vertical="top" wrapText="1"/>
    </xf>
    <xf numFmtId="49" fontId="37" fillId="0" borderId="0" xfId="0" applyNumberFormat="1" applyFont="1" applyFill="1" applyBorder="1" applyAlignment="1">
      <alignment vertical="top" wrapText="1"/>
    </xf>
    <xf numFmtId="4" fontId="35" fillId="0" borderId="0" xfId="0" applyNumberFormat="1" applyFont="1" applyFill="1" applyBorder="1"/>
    <xf numFmtId="0" fontId="38" fillId="0" borderId="0" xfId="0" applyFont="1" applyBorder="1" applyAlignment="1">
      <alignment horizontal="left" vertical="top" wrapText="1"/>
    </xf>
    <xf numFmtId="0" fontId="35" fillId="0" borderId="0" xfId="0" applyFont="1" applyFill="1" applyBorder="1" applyAlignment="1">
      <alignment horizontal="center"/>
    </xf>
    <xf numFmtId="4" fontId="38" fillId="0" borderId="0" xfId="26" applyNumberFormat="1" applyFont="1" applyBorder="1" applyAlignment="1">
      <alignment horizontal="right"/>
    </xf>
    <xf numFmtId="0" fontId="38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 vertical="top"/>
    </xf>
    <xf numFmtId="1" fontId="1" fillId="0" borderId="0" xfId="0" applyNumberFormat="1" applyFont="1" applyFill="1" applyBorder="1"/>
    <xf numFmtId="4" fontId="1" fillId="0" borderId="0" xfId="0" applyNumberFormat="1" applyFont="1" applyFill="1" applyBorder="1" applyAlignment="1"/>
    <xf numFmtId="1" fontId="1" fillId="0" borderId="0" xfId="0" applyNumberFormat="1" applyFont="1" applyFill="1" applyBorder="1" applyAlignment="1"/>
    <xf numFmtId="49" fontId="27" fillId="0" borderId="26" xfId="0" applyNumberFormat="1" applyFont="1" applyFill="1" applyBorder="1" applyAlignment="1">
      <alignment horizontal="left" vertical="top"/>
    </xf>
    <xf numFmtId="49" fontId="31" fillId="0" borderId="26" xfId="0" applyNumberFormat="1" applyFont="1" applyFill="1" applyBorder="1" applyAlignment="1">
      <alignment vertical="center"/>
    </xf>
    <xf numFmtId="49" fontId="33" fillId="0" borderId="0" xfId="0" applyNumberFormat="1" applyFont="1" applyBorder="1" applyAlignment="1">
      <alignment wrapText="1"/>
    </xf>
    <xf numFmtId="0" fontId="4" fillId="0" borderId="0" xfId="0" applyFont="1" applyFill="1" applyBorder="1" applyAlignment="1">
      <alignment horizontal="left" vertical="top" wrapText="1"/>
    </xf>
    <xf numFmtId="0" fontId="44" fillId="0" borderId="0" xfId="0" applyFont="1" applyAlignment="1">
      <alignment horizontal="center"/>
    </xf>
    <xf numFmtId="165" fontId="44" fillId="0" borderId="0" xfId="0" applyNumberFormat="1" applyFont="1" applyAlignment="1">
      <alignment horizontal="center"/>
    </xf>
    <xf numFmtId="49" fontId="29" fillId="21" borderId="0" xfId="0" applyNumberFormat="1" applyFont="1" applyFill="1" applyAlignment="1" applyProtection="1">
      <alignment horizontal="right" vertical="top"/>
      <protection locked="0"/>
    </xf>
    <xf numFmtId="0" fontId="29" fillId="21" borderId="0" xfId="0" applyFont="1" applyFill="1" applyProtection="1">
      <protection locked="0"/>
    </xf>
    <xf numFmtId="165" fontId="0" fillId="21" borderId="0" xfId="0" applyNumberFormat="1" applyFill="1" applyProtection="1">
      <protection locked="0"/>
    </xf>
    <xf numFmtId="165" fontId="29" fillId="21" borderId="0" xfId="0" applyNumberFormat="1" applyFont="1" applyFill="1"/>
    <xf numFmtId="49" fontId="45" fillId="0" borderId="0" xfId="0" applyNumberFormat="1" applyFont="1" applyAlignment="1" applyProtection="1">
      <alignment horizontal="right" vertical="top"/>
      <protection locked="0"/>
    </xf>
    <xf numFmtId="0" fontId="29" fillId="0" borderId="0" xfId="0" applyFont="1" applyProtection="1">
      <protection locked="0"/>
    </xf>
    <xf numFmtId="0" fontId="29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5" fontId="0" fillId="0" borderId="0" xfId="0" applyNumberFormat="1" applyProtection="1">
      <protection locked="0"/>
    </xf>
    <xf numFmtId="49" fontId="29" fillId="0" borderId="0" xfId="0" applyNumberFormat="1" applyFont="1" applyFill="1" applyAlignment="1" applyProtection="1">
      <alignment horizontal="right" vertical="top"/>
      <protection locked="0"/>
    </xf>
    <xf numFmtId="0" fontId="29" fillId="0" borderId="0" xfId="0" applyFont="1" applyFill="1" applyProtection="1">
      <protection locked="0"/>
    </xf>
    <xf numFmtId="165" fontId="0" fillId="0" borderId="0" xfId="0" applyNumberFormat="1" applyFill="1" applyProtection="1">
      <protection locked="0"/>
    </xf>
    <xf numFmtId="49" fontId="34" fillId="0" borderId="0" xfId="0" applyNumberFormat="1" applyFont="1" applyAlignment="1" applyProtection="1">
      <alignment horizontal="right" vertical="top"/>
      <protection locked="0"/>
    </xf>
    <xf numFmtId="0" fontId="0" fillId="0" borderId="0" xfId="0" applyProtection="1">
      <protection locked="0"/>
    </xf>
    <xf numFmtId="2" fontId="0" fillId="0" borderId="0" xfId="0" applyNumberFormat="1" applyAlignment="1" applyProtection="1">
      <alignment wrapText="1"/>
      <protection locked="0"/>
    </xf>
    <xf numFmtId="164" fontId="34" fillId="0" borderId="0" xfId="0" applyNumberFormat="1" applyFont="1" applyAlignment="1" applyProtection="1">
      <alignment horizontal="right" vertical="top"/>
      <protection locked="0"/>
    </xf>
    <xf numFmtId="0" fontId="0" fillId="0" borderId="0" xfId="0" applyAlignment="1" applyProtection="1">
      <alignment horizontal="left" wrapText="1"/>
      <protection locked="0"/>
    </xf>
    <xf numFmtId="49" fontId="34" fillId="0" borderId="0" xfId="0" applyNumberFormat="1" applyFont="1" applyFill="1" applyAlignment="1" applyProtection="1">
      <alignment horizontal="right" vertical="top"/>
      <protection locked="0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left" wrapText="1"/>
      <protection locked="0"/>
    </xf>
    <xf numFmtId="2" fontId="0" fillId="0" borderId="0" xfId="0" applyNumberFormat="1" applyFill="1" applyAlignment="1" applyProtection="1">
      <alignment wrapText="1"/>
      <protection locked="0"/>
    </xf>
    <xf numFmtId="166" fontId="0" fillId="0" borderId="0" xfId="0" applyNumberFormat="1" applyFill="1" applyProtection="1">
      <protection locked="0"/>
    </xf>
    <xf numFmtId="164" fontId="34" fillId="0" borderId="0" xfId="0" applyNumberFormat="1" applyFont="1" applyFill="1" applyAlignment="1" applyProtection="1">
      <alignment horizontal="right" vertical="top" wrapText="1"/>
      <protection locked="0"/>
    </xf>
    <xf numFmtId="0" fontId="29" fillId="0" borderId="0" xfId="0" applyFont="1" applyFill="1" applyAlignment="1" applyProtection="1">
      <alignment wrapText="1"/>
      <protection locked="0"/>
    </xf>
    <xf numFmtId="0" fontId="0" fillId="0" borderId="0" xfId="0" applyFill="1" applyAlignment="1" applyProtection="1">
      <alignment wrapText="1"/>
      <protection locked="0"/>
    </xf>
    <xf numFmtId="164" fontId="34" fillId="0" borderId="0" xfId="0" applyNumberFormat="1" applyFont="1" applyFill="1" applyAlignment="1" applyProtection="1">
      <alignment horizontal="right" vertical="top"/>
      <protection locked="0"/>
    </xf>
    <xf numFmtId="166" fontId="0" fillId="0" borderId="0" xfId="0" applyNumberFormat="1" applyProtection="1">
      <protection locked="0"/>
    </xf>
    <xf numFmtId="164" fontId="34" fillId="0" borderId="0" xfId="0" applyNumberFormat="1" applyFont="1" applyAlignment="1" applyProtection="1">
      <alignment horizontal="right" vertical="top" wrapText="1"/>
      <protection locked="0"/>
    </xf>
    <xf numFmtId="49" fontId="34" fillId="0" borderId="34" xfId="0" applyNumberFormat="1" applyFont="1" applyBorder="1" applyAlignment="1" applyProtection="1">
      <alignment horizontal="right" vertical="top"/>
      <protection locked="0"/>
    </xf>
    <xf numFmtId="0" fontId="0" fillId="0" borderId="34" xfId="0" applyBorder="1" applyProtection="1">
      <protection locked="0"/>
    </xf>
    <xf numFmtId="165" fontId="0" fillId="0" borderId="34" xfId="0" applyNumberFormat="1" applyBorder="1" applyProtection="1">
      <protection locked="0"/>
    </xf>
    <xf numFmtId="49" fontId="29" fillId="0" borderId="0" xfId="0" applyNumberFormat="1" applyFont="1" applyFill="1" applyBorder="1" applyAlignment="1" applyProtection="1">
      <alignment horizontal="right" vertical="top"/>
      <protection locked="0"/>
    </xf>
    <xf numFmtId="0" fontId="29" fillId="0" borderId="0" xfId="0" applyFont="1" applyFill="1" applyBorder="1" applyProtection="1">
      <protection locked="0"/>
    </xf>
    <xf numFmtId="0" fontId="29" fillId="0" borderId="0" xfId="0" applyFon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166" fontId="0" fillId="0" borderId="0" xfId="0" applyNumberFormat="1" applyFill="1" applyBorder="1" applyProtection="1"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0" xfId="0" applyAlignment="1" applyProtection="1">
      <alignment horizontal="left" vertical="top"/>
      <protection locked="0"/>
    </xf>
    <xf numFmtId="49" fontId="34" fillId="0" borderId="0" xfId="0" applyNumberFormat="1" applyFont="1" applyBorder="1" applyAlignment="1" applyProtection="1">
      <alignment horizontal="right" vertical="top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2" fontId="0" fillId="0" borderId="0" xfId="0" applyNumberFormat="1" applyBorder="1" applyAlignment="1" applyProtection="1">
      <alignment wrapText="1"/>
      <protection locked="0"/>
    </xf>
    <xf numFmtId="165" fontId="0" fillId="0" borderId="0" xfId="0" applyNumberFormat="1" applyBorder="1" applyProtection="1">
      <protection locked="0"/>
    </xf>
    <xf numFmtId="0" fontId="29" fillId="0" borderId="34" xfId="0" applyFont="1" applyBorder="1" applyAlignment="1" applyProtection="1">
      <protection locked="0"/>
    </xf>
    <xf numFmtId="0" fontId="0" fillId="0" borderId="34" xfId="0" applyBorder="1" applyAlignment="1" applyProtection="1">
      <protection locked="0"/>
    </xf>
    <xf numFmtId="0" fontId="34" fillId="0" borderId="0" xfId="0" applyFont="1" applyProtection="1">
      <protection locked="0"/>
    </xf>
    <xf numFmtId="1" fontId="0" fillId="0" borderId="0" xfId="0" applyNumberFormat="1" applyAlignment="1" applyProtection="1">
      <alignment wrapText="1"/>
      <protection locked="0"/>
    </xf>
    <xf numFmtId="0" fontId="29" fillId="0" borderId="0" xfId="0" applyFont="1" applyBorder="1" applyAlignment="1" applyProtection="1">
      <protection locked="0"/>
    </xf>
    <xf numFmtId="49" fontId="47" fillId="0" borderId="0" xfId="0" applyNumberFormat="1" applyFont="1" applyFill="1" applyAlignment="1" applyProtection="1">
      <alignment horizontal="right" vertical="top"/>
      <protection locked="0"/>
    </xf>
    <xf numFmtId="0" fontId="47" fillId="0" borderId="0" xfId="0" applyFont="1" applyFill="1" applyProtection="1">
      <protection locked="0"/>
    </xf>
    <xf numFmtId="0" fontId="47" fillId="0" borderId="0" xfId="0" applyFont="1" applyFill="1" applyAlignment="1" applyProtection="1">
      <alignment wrapText="1"/>
      <protection locked="0"/>
    </xf>
    <xf numFmtId="0" fontId="48" fillId="0" borderId="0" xfId="0" applyFont="1" applyFill="1" applyAlignment="1" applyProtection="1">
      <alignment wrapText="1"/>
      <protection locked="0"/>
    </xf>
    <xf numFmtId="165" fontId="48" fillId="0" borderId="0" xfId="0" applyNumberFormat="1" applyFont="1" applyFill="1" applyProtection="1">
      <protection locked="0"/>
    </xf>
    <xf numFmtId="166" fontId="0" fillId="0" borderId="0" xfId="0" applyNumberFormat="1" applyAlignment="1" applyProtection="1">
      <alignment horizontal="left"/>
      <protection locked="0"/>
    </xf>
    <xf numFmtId="4" fontId="3" fillId="0" borderId="26" xfId="0" applyNumberFormat="1" applyFont="1" applyFill="1" applyBorder="1"/>
    <xf numFmtId="4" fontId="3" fillId="0" borderId="35" xfId="0" applyNumberFormat="1" applyFont="1" applyFill="1" applyBorder="1"/>
    <xf numFmtId="0" fontId="7" fillId="0" borderId="0" xfId="0" applyFont="1" applyBorder="1"/>
    <xf numFmtId="0" fontId="7" fillId="0" borderId="0" xfId="0" applyFont="1" applyFill="1" applyBorder="1"/>
    <xf numFmtId="0" fontId="2" fillId="20" borderId="21" xfId="28" applyFont="1" applyFill="1" applyBorder="1" applyAlignment="1">
      <alignment horizontal="left" vertical="top"/>
    </xf>
    <xf numFmtId="0" fontId="3" fillId="0" borderId="21" xfId="28" applyFont="1" applyBorder="1" applyAlignment="1">
      <alignment horizontal="right" vertical="top"/>
    </xf>
    <xf numFmtId="49" fontId="2" fillId="0" borderId="0" xfId="28" applyNumberFormat="1" applyFont="1" applyBorder="1"/>
    <xf numFmtId="4" fontId="2" fillId="0" borderId="0" xfId="28" applyNumberFormat="1" applyFont="1" applyBorder="1"/>
    <xf numFmtId="0" fontId="2" fillId="0" borderId="0" xfId="0" applyFont="1" applyBorder="1" applyAlignment="1">
      <alignment vertical="justify"/>
    </xf>
    <xf numFmtId="49" fontId="3" fillId="0" borderId="23" xfId="28" applyNumberFormat="1" applyFont="1" applyBorder="1" applyAlignment="1">
      <alignment horizontal="right" vertical="top"/>
    </xf>
    <xf numFmtId="0" fontId="2" fillId="0" borderId="24" xfId="28" applyFont="1" applyBorder="1" applyAlignment="1">
      <alignment horizontal="right"/>
    </xf>
    <xf numFmtId="4" fontId="2" fillId="0" borderId="25" xfId="0" applyNumberFormat="1" applyFont="1" applyBorder="1"/>
    <xf numFmtId="49" fontId="2" fillId="0" borderId="24" xfId="28" applyNumberFormat="1" applyFont="1" applyBorder="1" applyAlignment="1">
      <alignment horizontal="left"/>
    </xf>
    <xf numFmtId="4" fontId="2" fillId="0" borderId="24" xfId="0" quotePrefix="1" applyNumberFormat="1" applyFont="1" applyBorder="1" applyAlignment="1">
      <alignment horizontal="center"/>
    </xf>
    <xf numFmtId="4" fontId="5" fillId="22" borderId="0" xfId="0" applyNumberFormat="1" applyFont="1" applyFill="1" applyBorder="1" applyAlignment="1"/>
    <xf numFmtId="4" fontId="2" fillId="22" borderId="0" xfId="0" applyNumberFormat="1" applyFont="1" applyFill="1" applyBorder="1"/>
    <xf numFmtId="49" fontId="31" fillId="0" borderId="27" xfId="0" applyNumberFormat="1" applyFont="1" applyFill="1" applyBorder="1" applyAlignment="1">
      <alignment vertical="center"/>
    </xf>
    <xf numFmtId="49" fontId="31" fillId="0" borderId="11" xfId="0" applyNumberFormat="1" applyFont="1" applyFill="1" applyBorder="1" applyAlignment="1">
      <alignment vertical="center"/>
    </xf>
    <xf numFmtId="0" fontId="29" fillId="0" borderId="0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0" fillId="0" borderId="0" xfId="0" applyBorder="1" applyAlignment="1" applyProtection="1">
      <protection locked="0"/>
    </xf>
    <xf numFmtId="49" fontId="2" fillId="0" borderId="21" xfId="28" applyNumberFormat="1" applyFont="1" applyBorder="1" applyAlignment="1">
      <alignment horizontal="center" vertical="top"/>
    </xf>
    <xf numFmtId="49" fontId="2" fillId="0" borderId="23" xfId="28" applyNumberFormat="1" applyFont="1" applyBorder="1" applyAlignment="1">
      <alignment horizontal="center" vertical="top"/>
    </xf>
    <xf numFmtId="49" fontId="29" fillId="23" borderId="0" xfId="0" applyNumberFormat="1" applyFont="1" applyFill="1" applyAlignment="1" applyProtection="1">
      <alignment horizontal="right" vertical="top"/>
      <protection locked="0"/>
    </xf>
    <xf numFmtId="0" fontId="29" fillId="23" borderId="0" xfId="0" applyFont="1" applyFill="1" applyProtection="1">
      <protection locked="0"/>
    </xf>
    <xf numFmtId="165" fontId="0" fillId="23" borderId="0" xfId="0" applyNumberFormat="1" applyFill="1" applyProtection="1">
      <protection locked="0"/>
    </xf>
    <xf numFmtId="167" fontId="0" fillId="0" borderId="0" xfId="0" applyNumberFormat="1"/>
    <xf numFmtId="165" fontId="29" fillId="0" borderId="0" xfId="0" applyNumberFormat="1" applyFont="1" applyAlignment="1">
      <alignment horizontal="right"/>
    </xf>
    <xf numFmtId="165" fontId="29" fillId="0" borderId="0" xfId="0" applyNumberFormat="1" applyFont="1" applyFill="1" applyAlignment="1">
      <alignment horizontal="right"/>
    </xf>
    <xf numFmtId="165" fontId="29" fillId="0" borderId="0" xfId="0" applyNumberFormat="1" applyFont="1" applyAlignment="1">
      <alignment horizontal="right" vertical="top" wrapText="1"/>
    </xf>
    <xf numFmtId="167" fontId="25" fillId="0" borderId="0" xfId="0" applyNumberFormat="1" applyFont="1" applyAlignment="1">
      <alignment horizontal="right"/>
    </xf>
    <xf numFmtId="167" fontId="25" fillId="0" borderId="0" xfId="0" applyNumberFormat="1" applyFont="1" applyFill="1" applyAlignment="1">
      <alignment horizontal="right"/>
    </xf>
    <xf numFmtId="167" fontId="25" fillId="0" borderId="0" xfId="0" applyNumberFormat="1" applyFont="1" applyFill="1" applyAlignment="1">
      <alignment horizontal="right" vertical="top" wrapText="1"/>
    </xf>
    <xf numFmtId="167" fontId="25" fillId="0" borderId="0" xfId="0" applyNumberFormat="1" applyFont="1" applyAlignment="1">
      <alignment horizontal="right" vertical="top" wrapText="1"/>
    </xf>
    <xf numFmtId="167" fontId="46" fillId="0" borderId="0" xfId="0" applyNumberFormat="1" applyFont="1" applyAlignment="1">
      <alignment horizontal="right"/>
    </xf>
    <xf numFmtId="167" fontId="29" fillId="0" borderId="34" xfId="0" applyNumberFormat="1" applyFont="1" applyBorder="1" applyAlignment="1">
      <alignment horizontal="right"/>
    </xf>
    <xf numFmtId="167" fontId="46" fillId="0" borderId="0" xfId="0" applyNumberFormat="1" applyFont="1" applyBorder="1" applyAlignment="1">
      <alignment horizontal="right"/>
    </xf>
    <xf numFmtId="167" fontId="29" fillId="21" borderId="0" xfId="0" applyNumberFormat="1" applyFont="1" applyFill="1" applyAlignment="1">
      <alignment horizontal="right"/>
    </xf>
    <xf numFmtId="167" fontId="29" fillId="0" borderId="0" xfId="0" applyNumberFormat="1" applyFont="1" applyAlignment="1">
      <alignment horizontal="right"/>
    </xf>
    <xf numFmtId="167" fontId="25" fillId="0" borderId="0" xfId="0" applyNumberFormat="1" applyFont="1" applyFill="1" applyBorder="1" applyAlignment="1">
      <alignment horizontal="right"/>
    </xf>
    <xf numFmtId="167" fontId="0" fillId="0" borderId="0" xfId="0" applyNumberFormat="1" applyAlignment="1">
      <alignment horizontal="right"/>
    </xf>
    <xf numFmtId="167" fontId="29" fillId="23" borderId="0" xfId="0" applyNumberFormat="1" applyFont="1" applyFill="1" applyAlignment="1">
      <alignment horizontal="right"/>
    </xf>
    <xf numFmtId="167" fontId="47" fillId="0" borderId="0" xfId="0" applyNumberFormat="1" applyFont="1" applyFill="1" applyAlignment="1">
      <alignment horizontal="right"/>
    </xf>
    <xf numFmtId="167" fontId="29" fillId="0" borderId="0" xfId="0" applyNumberFormat="1" applyFont="1" applyFill="1" applyAlignment="1">
      <alignment horizontal="right"/>
    </xf>
    <xf numFmtId="167" fontId="29" fillId="0" borderId="0" xfId="0" applyNumberFormat="1" applyFont="1" applyAlignment="1">
      <alignment horizontal="right" vertical="top" wrapText="1"/>
    </xf>
    <xf numFmtId="167" fontId="29" fillId="0" borderId="0" xfId="0" applyNumberFormat="1" applyFont="1" applyBorder="1" applyAlignment="1">
      <alignment horizontal="right"/>
    </xf>
    <xf numFmtId="167" fontId="4" fillId="0" borderId="0" xfId="0" applyNumberFormat="1" applyFont="1" applyFill="1" applyAlignment="1">
      <alignment horizontal="right"/>
    </xf>
    <xf numFmtId="167" fontId="1" fillId="0" borderId="0" xfId="0" applyNumberFormat="1" applyFont="1" applyAlignment="1">
      <alignment horizontal="right"/>
    </xf>
    <xf numFmtId="167" fontId="4" fillId="0" borderId="0" xfId="0" applyNumberFormat="1" applyFont="1" applyAlignment="1">
      <alignment horizontal="right" vertical="top" wrapText="1"/>
    </xf>
    <xf numFmtId="167" fontId="4" fillId="0" borderId="0" xfId="0" applyNumberFormat="1" applyFont="1" applyAlignment="1">
      <alignment horizontal="right"/>
    </xf>
    <xf numFmtId="167" fontId="3" fillId="0" borderId="20" xfId="0" applyNumberFormat="1" applyFont="1" applyBorder="1" applyAlignment="1">
      <alignment horizontal="right"/>
    </xf>
    <xf numFmtId="167" fontId="3" fillId="0" borderId="22" xfId="0" applyNumberFormat="1" applyFont="1" applyBorder="1" applyAlignment="1">
      <alignment horizontal="right"/>
    </xf>
    <xf numFmtId="167" fontId="2" fillId="20" borderId="22" xfId="28" applyNumberFormat="1" applyFont="1" applyFill="1" applyBorder="1" applyAlignment="1">
      <alignment horizontal="right"/>
    </xf>
    <xf numFmtId="167" fontId="3" fillId="0" borderId="22" xfId="28" applyNumberFormat="1" applyFont="1" applyBorder="1" applyAlignment="1">
      <alignment horizontal="right"/>
    </xf>
    <xf numFmtId="167" fontId="3" fillId="0" borderId="25" xfId="28" applyNumberFormat="1" applyFont="1" applyBorder="1" applyAlignment="1">
      <alignment horizontal="right"/>
    </xf>
    <xf numFmtId="167" fontId="2" fillId="0" borderId="25" xfId="0" applyNumberFormat="1" applyFont="1" applyBorder="1" applyAlignment="1">
      <alignment horizontal="right"/>
    </xf>
    <xf numFmtId="49" fontId="2" fillId="0" borderId="24" xfId="28" applyNumberFormat="1" applyFont="1" applyBorder="1"/>
    <xf numFmtId="0" fontId="0" fillId="0" borderId="24" xfId="0" applyBorder="1"/>
    <xf numFmtId="0" fontId="49" fillId="0" borderId="18" xfId="0" applyFont="1" applyBorder="1" applyAlignment="1">
      <alignment horizontal="center" vertical="center"/>
    </xf>
    <xf numFmtId="0" fontId="49" fillId="0" borderId="19" xfId="0" applyFont="1" applyBorder="1" applyAlignment="1">
      <alignment horizontal="center" vertical="center"/>
    </xf>
    <xf numFmtId="0" fontId="49" fillId="0" borderId="20" xfId="0" applyFont="1" applyBorder="1" applyAlignment="1">
      <alignment horizontal="center" vertical="center"/>
    </xf>
    <xf numFmtId="0" fontId="49" fillId="0" borderId="21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22" xfId="0" applyFont="1" applyBorder="1" applyAlignment="1">
      <alignment horizontal="center" vertical="center"/>
    </xf>
    <xf numFmtId="0" fontId="30" fillId="20" borderId="0" xfId="26" applyFont="1" applyFill="1" applyBorder="1" applyAlignment="1">
      <alignment horizontal="left" vertical="center" wrapText="1"/>
    </xf>
    <xf numFmtId="0" fontId="0" fillId="20" borderId="0" xfId="0" applyFill="1" applyBorder="1" applyAlignment="1">
      <alignment horizontal="left" vertical="center" wrapText="1"/>
    </xf>
    <xf numFmtId="49" fontId="2" fillId="0" borderId="24" xfId="0" applyNumberFormat="1" applyFont="1" applyFill="1" applyBorder="1" applyAlignment="1">
      <alignment horizontal="right" vertical="justify"/>
    </xf>
    <xf numFmtId="0" fontId="1" fillId="0" borderId="0" xfId="0" applyFont="1" applyAlignment="1" applyProtection="1">
      <alignment horizontal="justify" vertical="top" wrapText="1"/>
      <protection locked="0"/>
    </xf>
    <xf numFmtId="0" fontId="0" fillId="0" borderId="0" xfId="0" applyAlignment="1" applyProtection="1">
      <alignment horizontal="justify" vertical="top" wrapText="1"/>
      <protection locked="0"/>
    </xf>
    <xf numFmtId="0" fontId="29" fillId="21" borderId="0" xfId="0" applyFont="1" applyFill="1" applyAlignment="1" applyProtection="1">
      <alignment wrapText="1"/>
      <protection locked="0"/>
    </xf>
    <xf numFmtId="0" fontId="0" fillId="21" borderId="0" xfId="0" applyFill="1" applyAlignment="1" applyProtection="1">
      <alignment wrapText="1"/>
      <protection locked="0"/>
    </xf>
    <xf numFmtId="0" fontId="29" fillId="0" borderId="0" xfId="0" applyFont="1" applyFill="1" applyAlignment="1" applyProtection="1">
      <alignment wrapText="1"/>
      <protection locked="0"/>
    </xf>
    <xf numFmtId="0" fontId="0" fillId="0" borderId="0" xfId="0" applyFill="1" applyAlignment="1" applyProtection="1">
      <alignment wrapText="1"/>
      <protection locked="0"/>
    </xf>
    <xf numFmtId="0" fontId="0" fillId="0" borderId="0" xfId="0" applyFill="1" applyAlignment="1" applyProtection="1">
      <alignment horizontal="justify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1" fontId="2" fillId="0" borderId="26" xfId="0" applyNumberFormat="1" applyFont="1" applyFill="1" applyBorder="1" applyAlignment="1">
      <alignment horizontal="center" vertical="center"/>
    </xf>
    <xf numFmtId="1" fontId="2" fillId="0" borderId="27" xfId="0" applyNumberFormat="1" applyFont="1" applyFill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 vertical="center"/>
    </xf>
    <xf numFmtId="0" fontId="29" fillId="0" borderId="34" xfId="0" applyFont="1" applyBorder="1" applyAlignment="1" applyProtection="1">
      <alignment wrapText="1"/>
      <protection locked="0"/>
    </xf>
    <xf numFmtId="0" fontId="29" fillId="21" borderId="0" xfId="0" applyFont="1" applyFill="1" applyAlignment="1" applyProtection="1">
      <alignment horizontal="left" wrapText="1"/>
      <protection locked="0"/>
    </xf>
    <xf numFmtId="0" fontId="0" fillId="0" borderId="0" xfId="0" applyFill="1" applyAlignment="1" applyProtection="1">
      <alignment horizontal="center" wrapText="1"/>
      <protection locked="0"/>
    </xf>
    <xf numFmtId="0" fontId="0" fillId="0" borderId="0" xfId="0" applyAlignment="1" applyProtection="1">
      <alignment horizontal="left" wrapText="1"/>
      <protection locked="0"/>
    </xf>
    <xf numFmtId="44" fontId="0" fillId="0" borderId="0" xfId="44" applyFont="1" applyAlignment="1" applyProtection="1">
      <alignment horizontal="left" wrapText="1"/>
      <protection locked="0"/>
    </xf>
    <xf numFmtId="0" fontId="29" fillId="23" borderId="0" xfId="0" applyFont="1" applyFill="1" applyAlignment="1" applyProtection="1">
      <alignment wrapText="1"/>
      <protection locked="0"/>
    </xf>
    <xf numFmtId="0" fontId="0" fillId="23" borderId="0" xfId="0" applyFill="1" applyAlignment="1" applyProtection="1">
      <alignment wrapText="1"/>
      <protection locked="0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32" builtinId="29" customBuiltin="1"/>
    <cellStyle name="Accent2" xfId="33" builtinId="33" customBuiltin="1"/>
    <cellStyle name="Accent3" xfId="34" builtinId="37" customBuiltin="1"/>
    <cellStyle name="Accent4" xfId="35" builtinId="41" customBuiltin="1"/>
    <cellStyle name="Accent5" xfId="36" builtinId="45" customBuiltin="1"/>
    <cellStyle name="Accent6" xfId="37" builtinId="49" customBuiltin="1"/>
    <cellStyle name="Bad" xfId="41" builtinId="27" customBuiltin="1"/>
    <cellStyle name="Calculation" xfId="40" builtinId="22" customBuiltin="1"/>
    <cellStyle name="Check Cell" xfId="39" builtinId="23" customBuiltin="1"/>
    <cellStyle name="Currency" xfId="44" builtinId="4"/>
    <cellStyle name="Explanatory Text" xfId="31" builtinId="53" customBuiltin="1"/>
    <cellStyle name="Good" xfId="19" builtinId="26" customBuiltin="1"/>
    <cellStyle name="Heading 1" xfId="22" builtinId="16" customBuiltin="1"/>
    <cellStyle name="Heading 2" xfId="23" builtinId="17" customBuiltin="1"/>
    <cellStyle name="Heading 3" xfId="24" builtinId="18" customBuiltin="1"/>
    <cellStyle name="Heading 4" xfId="25" builtinId="19" customBuiltin="1"/>
    <cellStyle name="Input" xfId="42" builtinId="20" customBuiltin="1"/>
    <cellStyle name="Linked Cell" xfId="38" builtinId="24" customBuiltin="1"/>
    <cellStyle name="Navadno_List1" xfId="26"/>
    <cellStyle name="Neutral" xfId="27" builtinId="28" customBuiltin="1"/>
    <cellStyle name="Normal" xfId="0" builtinId="0"/>
    <cellStyle name="Normal_I-BREZOV" xfId="28"/>
    <cellStyle name="Note" xfId="29" builtinId="10" customBuiltin="1"/>
    <cellStyle name="Output" xfId="20" builtinId="21" customBuiltin="1"/>
    <cellStyle name="Title" xfId="21" builtinId="15" customBuiltin="1"/>
    <cellStyle name="Total" xfId="43" builtinId="25" customBuiltin="1"/>
    <cellStyle name="Warning Text" xfId="30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29"/>
  <sheetViews>
    <sheetView tabSelected="1" zoomScaleNormal="100" workbookViewId="0">
      <selection activeCell="L18" sqref="L18"/>
    </sheetView>
  </sheetViews>
  <sheetFormatPr defaultRowHeight="12.75"/>
  <cols>
    <col min="4" max="4" width="16.140625" customWidth="1"/>
    <col min="5" max="5" width="15.85546875" customWidth="1"/>
    <col min="6" max="6" width="25.28515625" customWidth="1"/>
  </cols>
  <sheetData>
    <row r="7" spans="1:6" ht="13.5" thickBot="1"/>
    <row r="8" spans="1:6" ht="15.75" customHeight="1">
      <c r="A8" s="272" t="s">
        <v>173</v>
      </c>
      <c r="B8" s="273"/>
      <c r="C8" s="273"/>
      <c r="D8" s="273"/>
      <c r="E8" s="273"/>
      <c r="F8" s="274"/>
    </row>
    <row r="9" spans="1:6" ht="15.75" customHeight="1">
      <c r="A9" s="275"/>
      <c r="B9" s="276"/>
      <c r="C9" s="276"/>
      <c r="D9" s="276"/>
      <c r="E9" s="276"/>
      <c r="F9" s="277"/>
    </row>
    <row r="10" spans="1:6" ht="15.75" customHeight="1">
      <c r="A10" s="275"/>
      <c r="B10" s="276"/>
      <c r="C10" s="276"/>
      <c r="D10" s="276"/>
      <c r="E10" s="276"/>
      <c r="F10" s="277"/>
    </row>
    <row r="11" spans="1:6" ht="15.75" customHeight="1">
      <c r="A11" s="275"/>
      <c r="B11" s="276"/>
      <c r="C11" s="276"/>
      <c r="D11" s="276"/>
      <c r="E11" s="276"/>
      <c r="F11" s="277"/>
    </row>
    <row r="12" spans="1:6" ht="15.75">
      <c r="A12" s="106"/>
      <c r="B12" s="37"/>
      <c r="C12" s="81"/>
      <c r="D12" s="81"/>
      <c r="E12" s="37"/>
      <c r="F12" s="82"/>
    </row>
    <row r="13" spans="1:6">
      <c r="A13" s="107" t="s">
        <v>8</v>
      </c>
      <c r="B13" s="89" t="s">
        <v>0</v>
      </c>
      <c r="C13" s="90"/>
      <c r="D13" s="88"/>
      <c r="E13" s="73"/>
      <c r="F13" s="91" t="s">
        <v>10</v>
      </c>
    </row>
    <row r="14" spans="1:6">
      <c r="A14" s="108"/>
      <c r="B14" s="40"/>
      <c r="C14" s="40"/>
      <c r="D14" s="37"/>
      <c r="E14" s="39"/>
      <c r="F14" s="63"/>
    </row>
    <row r="15" spans="1:6" ht="12.75" customHeight="1">
      <c r="A15" s="235" t="s">
        <v>9</v>
      </c>
      <c r="B15" s="219" t="str">
        <f>'PILOTNA STENA 1'!B4</f>
        <v>PILOTNA STENA 1</v>
      </c>
      <c r="C15" s="40"/>
      <c r="D15" s="37"/>
      <c r="E15" s="39"/>
      <c r="F15" s="64">
        <f>'PILOTNA STENA 1'!F105</f>
        <v>0</v>
      </c>
    </row>
    <row r="16" spans="1:6">
      <c r="A16" s="235"/>
      <c r="B16" s="38"/>
      <c r="C16" s="40"/>
      <c r="D16" s="37"/>
      <c r="E16" s="39"/>
      <c r="F16" s="63"/>
    </row>
    <row r="17" spans="1:6">
      <c r="A17" s="235" t="s">
        <v>5</v>
      </c>
      <c r="B17" s="219" t="str">
        <f>'PILOTNA STENA 2'!B4</f>
        <v>PILOTNA STENA 2</v>
      </c>
      <c r="C17" s="40"/>
      <c r="D17" s="37"/>
      <c r="E17" s="39"/>
      <c r="F17" s="63">
        <f>'PILOTNA STENA 2'!F103</f>
        <v>0</v>
      </c>
    </row>
    <row r="18" spans="1:6">
      <c r="A18" s="235"/>
      <c r="B18" s="38"/>
      <c r="C18" s="40"/>
      <c r="D18" s="37"/>
      <c r="E18" s="39"/>
      <c r="F18" s="63"/>
    </row>
    <row r="19" spans="1:6">
      <c r="A19" s="235" t="s">
        <v>7</v>
      </c>
      <c r="B19" s="219" t="str">
        <f>'PILOTNA STENA 3'!B4</f>
        <v>PILOTNA STENA 3</v>
      </c>
      <c r="C19" s="40"/>
      <c r="D19" s="37"/>
      <c r="E19" s="39"/>
      <c r="F19" s="63">
        <f>'PILOTNA STENA 3'!F102</f>
        <v>0</v>
      </c>
    </row>
    <row r="20" spans="1:6">
      <c r="A20" s="235"/>
      <c r="B20" s="38"/>
      <c r="C20" s="40"/>
      <c r="D20" s="37"/>
      <c r="E20" s="39"/>
      <c r="F20" s="63"/>
    </row>
    <row r="21" spans="1:6">
      <c r="A21" s="235" t="s">
        <v>14</v>
      </c>
      <c r="B21" s="220" t="str">
        <f>' RUŠENJE, TEMELJENJE 6A'!B2</f>
        <v>RUŠENJE, GLOBOKO TEMELJENJE Krnica 6a</v>
      </c>
      <c r="C21" s="40"/>
      <c r="D21" s="37"/>
      <c r="E21" s="39"/>
      <c r="F21" s="63">
        <f>' RUŠENJE, TEMELJENJE 6A'!F140</f>
        <v>0</v>
      </c>
    </row>
    <row r="22" spans="1:6">
      <c r="A22" s="235"/>
      <c r="B22" s="38"/>
      <c r="C22" s="40"/>
      <c r="D22" s="37"/>
      <c r="E22" s="39"/>
      <c r="F22" s="63"/>
    </row>
    <row r="23" spans="1:6" ht="13.5" thickBot="1">
      <c r="A23" s="236" t="s">
        <v>42</v>
      </c>
      <c r="B23" s="87" t="s">
        <v>171</v>
      </c>
      <c r="C23" s="67"/>
      <c r="D23" s="66"/>
      <c r="E23" s="226" t="s">
        <v>180</v>
      </c>
      <c r="F23" s="83">
        <f>SUM(F15:F21)*E23</f>
        <v>0</v>
      </c>
    </row>
    <row r="24" spans="1:6">
      <c r="A24" s="111"/>
      <c r="B24" s="40"/>
      <c r="C24" s="40"/>
      <c r="D24" s="37"/>
      <c r="E24" s="39"/>
      <c r="F24" s="63"/>
    </row>
    <row r="25" spans="1:6">
      <c r="A25" s="111"/>
      <c r="B25" s="41"/>
      <c r="C25" s="40"/>
      <c r="D25" s="40"/>
      <c r="E25" s="84" t="s">
        <v>17</v>
      </c>
      <c r="F25" s="65">
        <f>SUM(F15:F23)</f>
        <v>0</v>
      </c>
    </row>
    <row r="26" spans="1:6">
      <c r="A26" s="111"/>
      <c r="B26" s="41"/>
      <c r="C26" s="40"/>
      <c r="D26" s="40"/>
      <c r="E26" s="84"/>
      <c r="F26" s="65"/>
    </row>
    <row r="27" spans="1:6">
      <c r="A27" s="108"/>
      <c r="B27" s="221"/>
      <c r="C27" s="117"/>
      <c r="D27" s="118"/>
      <c r="E27" s="119" t="s">
        <v>74</v>
      </c>
      <c r="F27" s="65">
        <f>SUM(F25*22%)</f>
        <v>0</v>
      </c>
    </row>
    <row r="28" spans="1:6">
      <c r="A28" s="108"/>
      <c r="B28" s="221"/>
      <c r="C28" s="117"/>
      <c r="D28" s="118"/>
      <c r="E28" s="119"/>
      <c r="F28" s="65"/>
    </row>
    <row r="29" spans="1:6" ht="16.5" thickBot="1">
      <c r="A29" s="125"/>
      <c r="B29" s="126"/>
      <c r="C29" s="127"/>
      <c r="D29" s="127"/>
      <c r="E29" s="128" t="s">
        <v>51</v>
      </c>
      <c r="F29" s="129">
        <f>SUM(F25+F27)</f>
        <v>0</v>
      </c>
    </row>
  </sheetData>
  <mergeCells count="1">
    <mergeCell ref="A8:F1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&amp;LMestna občina Koper&amp;RSanacija zemeljskega plazu v Krnici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7"/>
  <sheetViews>
    <sheetView zoomScaleNormal="100" zoomScaleSheetLayoutView="100" workbookViewId="0">
      <selection activeCell="E74" sqref="E74:F82"/>
    </sheetView>
  </sheetViews>
  <sheetFormatPr defaultColWidth="9.140625" defaultRowHeight="12.75"/>
  <cols>
    <col min="1" max="1" width="5.28515625" style="97" customWidth="1"/>
    <col min="2" max="2" width="33.7109375" style="19" customWidth="1"/>
    <col min="3" max="3" width="7.85546875" style="52" customWidth="1"/>
    <col min="4" max="4" width="6.7109375" style="15" customWidth="1"/>
    <col min="5" max="5" width="12.7109375" style="16" customWidth="1"/>
    <col min="6" max="6" width="14.7109375" style="213" customWidth="1"/>
    <col min="7" max="18" width="9.140625" style="8"/>
    <col min="19" max="19" width="9.140625" style="6"/>
    <col min="20" max="16384" width="9.140625" style="7"/>
  </cols>
  <sheetData>
    <row r="1" spans="1:19">
      <c r="F1" s="16"/>
    </row>
    <row r="2" spans="1:19">
      <c r="F2" s="16"/>
    </row>
    <row r="3" spans="1:19" ht="31.5" customHeight="1">
      <c r="A3" s="152" t="s">
        <v>76</v>
      </c>
      <c r="B3" s="75"/>
      <c r="C3" s="75"/>
      <c r="D3" s="75"/>
      <c r="E3" s="75"/>
      <c r="F3" s="74"/>
    </row>
    <row r="4" spans="1:19" ht="31.5" customHeight="1">
      <c r="B4" s="153" t="s">
        <v>48</v>
      </c>
      <c r="F4" s="16"/>
    </row>
    <row r="5" spans="1:19">
      <c r="F5" s="16"/>
    </row>
    <row r="6" spans="1:19" ht="35.25" customHeight="1">
      <c r="A6" s="98" t="s">
        <v>11</v>
      </c>
      <c r="B6" s="17" t="s">
        <v>0</v>
      </c>
      <c r="C6" s="53" t="s">
        <v>1</v>
      </c>
      <c r="D6" s="4" t="s">
        <v>2</v>
      </c>
      <c r="E6" s="5" t="s">
        <v>18</v>
      </c>
      <c r="F6" s="5" t="s">
        <v>10</v>
      </c>
    </row>
    <row r="7" spans="1:19">
      <c r="A7" s="95"/>
      <c r="B7" s="10"/>
      <c r="C7" s="54"/>
      <c r="D7" s="3"/>
      <c r="E7" s="9"/>
      <c r="F7" s="9"/>
    </row>
    <row r="8" spans="1:19" customFormat="1" ht="23.25" customHeight="1">
      <c r="A8" s="93">
        <v>1</v>
      </c>
      <c r="B8" s="278" t="s">
        <v>3</v>
      </c>
      <c r="C8" s="279"/>
      <c r="D8" s="279"/>
      <c r="E8" s="279"/>
      <c r="F8" s="279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1:19">
      <c r="A9" s="99"/>
      <c r="B9" s="18"/>
      <c r="C9" s="55"/>
      <c r="D9" s="1"/>
      <c r="E9" s="9"/>
      <c r="F9" s="2"/>
    </row>
    <row r="10" spans="1:19">
      <c r="A10" s="95"/>
      <c r="B10" s="134"/>
      <c r="C10" s="56"/>
      <c r="D10" s="3"/>
      <c r="E10" s="32"/>
      <c r="F10" s="31"/>
    </row>
    <row r="11" spans="1:19" ht="39" customHeight="1">
      <c r="A11" s="95">
        <v>1.1000000000000001</v>
      </c>
      <c r="B11" s="135" t="s">
        <v>170</v>
      </c>
      <c r="C11" s="77">
        <v>1</v>
      </c>
      <c r="D11" s="78" t="s">
        <v>104</v>
      </c>
      <c r="E11" s="33"/>
      <c r="F11" s="33"/>
    </row>
    <row r="12" spans="1:19">
      <c r="A12" s="95"/>
      <c r="B12" s="134"/>
      <c r="C12" s="56"/>
      <c r="D12" s="3"/>
      <c r="E12" s="32"/>
      <c r="F12" s="31"/>
    </row>
    <row r="13" spans="1:19" s="8" customFormat="1" ht="14.25" customHeight="1" thickBot="1">
      <c r="A13" s="95"/>
      <c r="B13" s="280" t="s">
        <v>15</v>
      </c>
      <c r="C13" s="280"/>
      <c r="D13" s="280"/>
      <c r="E13" s="280"/>
      <c r="F13" s="79">
        <f>SUM(F10:F12)</f>
        <v>0</v>
      </c>
    </row>
    <row r="14" spans="1:19" s="8" customFormat="1" ht="14.25" customHeight="1">
      <c r="A14" s="95"/>
      <c r="B14" s="12"/>
      <c r="C14" s="54"/>
      <c r="D14" s="3"/>
      <c r="E14" s="9"/>
      <c r="F14" s="11"/>
    </row>
    <row r="15" spans="1:19" s="13" customFormat="1" ht="14.25" customHeight="1">
      <c r="A15" s="95"/>
      <c r="B15" s="12"/>
      <c r="C15" s="54"/>
      <c r="D15" s="3"/>
      <c r="E15" s="9"/>
      <c r="F15" s="11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76"/>
    </row>
    <row r="16" spans="1:19" customFormat="1" ht="23.25" customHeight="1">
      <c r="A16" s="93">
        <v>2</v>
      </c>
      <c r="B16" s="278" t="s">
        <v>24</v>
      </c>
      <c r="C16" s="279"/>
      <c r="D16" s="279"/>
      <c r="E16" s="279"/>
      <c r="F16" s="279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</row>
    <row r="17" spans="1:19" s="13" customFormat="1">
      <c r="A17" s="95"/>
      <c r="B17" s="12"/>
      <c r="C17" s="54"/>
      <c r="D17" s="3"/>
      <c r="E17" s="9"/>
      <c r="F17" s="9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76"/>
    </row>
    <row r="18" spans="1:19" ht="25.5">
      <c r="A18" s="95">
        <v>2.1</v>
      </c>
      <c r="B18" s="141" t="s">
        <v>58</v>
      </c>
      <c r="C18" s="132">
        <f>1*18</f>
        <v>18</v>
      </c>
      <c r="D18" s="21" t="s">
        <v>19</v>
      </c>
      <c r="E18" s="143"/>
      <c r="F18" s="24"/>
    </row>
    <row r="19" spans="1:19" s="13" customFormat="1">
      <c r="A19" s="95"/>
      <c r="B19" s="142"/>
      <c r="C19" s="132"/>
      <c r="D19" s="3"/>
      <c r="E19" s="143"/>
      <c r="F19" s="9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76"/>
    </row>
    <row r="20" spans="1:19" ht="40.15" customHeight="1">
      <c r="A20" s="95">
        <v>2.2000000000000002</v>
      </c>
      <c r="B20" s="141" t="s">
        <v>59</v>
      </c>
      <c r="C20" s="132">
        <f>8*18</f>
        <v>144</v>
      </c>
      <c r="D20" s="21" t="s">
        <v>19</v>
      </c>
      <c r="E20" s="143"/>
      <c r="F20" s="24"/>
    </row>
    <row r="21" spans="1:19" s="13" customFormat="1">
      <c r="A21" s="95"/>
      <c r="B21" s="142"/>
      <c r="C21" s="132"/>
      <c r="D21" s="3"/>
      <c r="E21" s="143"/>
      <c r="F21" s="9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76"/>
    </row>
    <row r="22" spans="1:19" ht="30.6" customHeight="1">
      <c r="A22" s="95">
        <v>2.2999999999999998</v>
      </c>
      <c r="B22" s="141" t="s">
        <v>60</v>
      </c>
      <c r="C22" s="132">
        <f>4*18</f>
        <v>72</v>
      </c>
      <c r="D22" s="21" t="s">
        <v>19</v>
      </c>
      <c r="E22" s="143"/>
      <c r="F22" s="24"/>
    </row>
    <row r="23" spans="1:19" s="13" customFormat="1">
      <c r="A23" s="95"/>
      <c r="B23" s="136"/>
      <c r="C23" s="92"/>
      <c r="D23" s="3"/>
      <c r="E23" s="9"/>
      <c r="F23" s="9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76"/>
    </row>
    <row r="24" spans="1:19" ht="51">
      <c r="A24" s="95">
        <v>2.4</v>
      </c>
      <c r="B24" s="137" t="s">
        <v>41</v>
      </c>
      <c r="C24" s="132">
        <f>(C18+C20)*PI()*(1/2)^2</f>
        <v>127.23450247038662</v>
      </c>
      <c r="D24" s="21" t="s">
        <v>13</v>
      </c>
      <c r="E24" s="9"/>
      <c r="F24" s="24"/>
    </row>
    <row r="25" spans="1:19" s="13" customFormat="1">
      <c r="A25" s="95"/>
      <c r="B25" s="136"/>
      <c r="C25" s="92"/>
      <c r="D25" s="3"/>
      <c r="E25" s="9"/>
      <c r="F25" s="9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76"/>
    </row>
    <row r="26" spans="1:19" ht="27.6" customHeight="1">
      <c r="A26" s="95">
        <v>2.5</v>
      </c>
      <c r="B26" s="137" t="s">
        <v>61</v>
      </c>
      <c r="C26" s="132">
        <v>16527</v>
      </c>
      <c r="D26" s="21" t="s">
        <v>20</v>
      </c>
      <c r="E26" s="9"/>
      <c r="F26" s="24"/>
    </row>
    <row r="27" spans="1:19" ht="12.75" customHeight="1">
      <c r="A27" s="95"/>
      <c r="B27" s="138"/>
      <c r="C27" s="133"/>
      <c r="D27" s="3"/>
      <c r="E27" s="9"/>
      <c r="F27" s="2"/>
    </row>
    <row r="28" spans="1:19" ht="63.75">
      <c r="A28" s="95">
        <v>2.6</v>
      </c>
      <c r="B28" s="137" t="s">
        <v>43</v>
      </c>
      <c r="C28" s="132">
        <f>18*(12*PI()*(1/2)^2)*1.05</f>
        <v>178.12830345854127</v>
      </c>
      <c r="D28" s="21" t="s">
        <v>13</v>
      </c>
      <c r="E28" s="9"/>
      <c r="F28" s="24"/>
    </row>
    <row r="29" spans="1:19" ht="12.75" customHeight="1">
      <c r="A29" s="95"/>
      <c r="B29" s="138"/>
      <c r="C29" s="133"/>
      <c r="D29" s="3"/>
      <c r="E29" s="9"/>
      <c r="F29" s="2"/>
    </row>
    <row r="30" spans="1:19" ht="12" customHeight="1">
      <c r="A30" s="95"/>
      <c r="B30" s="138"/>
      <c r="C30" s="149"/>
      <c r="D30" s="3"/>
      <c r="E30" s="9"/>
      <c r="F30" s="2"/>
    </row>
    <row r="31" spans="1:19" ht="38.25">
      <c r="A31" s="104" t="s">
        <v>172</v>
      </c>
      <c r="B31" s="96" t="s">
        <v>30</v>
      </c>
      <c r="C31" s="151">
        <v>5</v>
      </c>
      <c r="D31" s="29" t="s">
        <v>21</v>
      </c>
      <c r="E31" s="9"/>
      <c r="F31" s="2"/>
    </row>
    <row r="32" spans="1:19" ht="12.75" customHeight="1">
      <c r="A32" s="95"/>
      <c r="B32" s="10"/>
      <c r="C32" s="56"/>
      <c r="D32" s="3"/>
      <c r="E32" s="9"/>
      <c r="F32" s="2"/>
    </row>
    <row r="33" spans="1:19" ht="13.5" thickBot="1">
      <c r="A33" s="95"/>
      <c r="B33" s="280" t="s">
        <v>40</v>
      </c>
      <c r="C33" s="280"/>
      <c r="D33" s="280"/>
      <c r="E33" s="280"/>
      <c r="F33" s="79">
        <f>SUM(F18:F31)</f>
        <v>0</v>
      </c>
    </row>
    <row r="34" spans="1:19" s="8" customFormat="1">
      <c r="A34" s="95"/>
      <c r="B34" s="12"/>
      <c r="C34" s="124"/>
      <c r="D34" s="124"/>
      <c r="E34" s="124"/>
      <c r="F34" s="124"/>
    </row>
    <row r="35" spans="1:19" s="8" customFormat="1">
      <c r="A35" s="95"/>
      <c r="B35" s="12"/>
      <c r="C35" s="124"/>
      <c r="D35" s="124"/>
      <c r="E35" s="124"/>
      <c r="F35" s="124"/>
    </row>
    <row r="36" spans="1:19" customFormat="1" ht="23.25" customHeight="1">
      <c r="A36" s="93">
        <v>3</v>
      </c>
      <c r="B36" s="278" t="s">
        <v>47</v>
      </c>
      <c r="C36" s="279"/>
      <c r="D36" s="279"/>
      <c r="E36" s="279"/>
      <c r="F36" s="279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</row>
    <row r="37" spans="1:19" s="13" customFormat="1">
      <c r="A37" s="95"/>
      <c r="B37" s="12"/>
      <c r="C37" s="54"/>
      <c r="D37" s="3"/>
      <c r="E37" s="9"/>
      <c r="F37" s="9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76"/>
    </row>
    <row r="38" spans="1:19" s="34" customFormat="1" ht="63.75">
      <c r="A38" s="100">
        <v>3.1</v>
      </c>
      <c r="B38" s="139" t="s">
        <v>62</v>
      </c>
      <c r="C38" s="132">
        <f>1.4*1.4*27</f>
        <v>52.919999999999995</v>
      </c>
      <c r="D38" s="25" t="s">
        <v>13</v>
      </c>
      <c r="E38" s="26"/>
      <c r="F38" s="24"/>
    </row>
    <row r="39" spans="1:19" ht="12.75" customHeight="1">
      <c r="A39" s="95"/>
      <c r="B39" s="138"/>
      <c r="C39" s="56"/>
      <c r="D39" s="25"/>
      <c r="E39" s="26"/>
      <c r="F39" s="2"/>
    </row>
    <row r="40" spans="1:19" s="34" customFormat="1" ht="51">
      <c r="A40" s="100">
        <v>3.2</v>
      </c>
      <c r="B40" s="139" t="s">
        <v>25</v>
      </c>
      <c r="C40" s="92">
        <f>PI()*(1/2)^2*0.2*18</f>
        <v>2.8274333882308138</v>
      </c>
      <c r="D40" s="25" t="s">
        <v>13</v>
      </c>
      <c r="E40" s="26"/>
      <c r="F40" s="24"/>
    </row>
    <row r="41" spans="1:19" ht="12.75" customHeight="1">
      <c r="A41" s="95"/>
      <c r="B41" s="138"/>
      <c r="C41" s="56"/>
      <c r="D41" s="25"/>
      <c r="E41" s="26"/>
      <c r="F41" s="2"/>
    </row>
    <row r="42" spans="1:19" s="34" customFormat="1" ht="65.25" customHeight="1">
      <c r="A42" s="100">
        <v>3.3</v>
      </c>
      <c r="B42" s="144" t="s">
        <v>52</v>
      </c>
      <c r="C42" s="92">
        <f>(1.2+0.9+0.4)*27</f>
        <v>67.5</v>
      </c>
      <c r="D42" s="131" t="s">
        <v>12</v>
      </c>
      <c r="E42" s="26"/>
      <c r="F42" s="24"/>
    </row>
    <row r="43" spans="1:19" ht="12.75" customHeight="1">
      <c r="A43" s="95"/>
      <c r="B43" s="138"/>
      <c r="C43" s="92"/>
      <c r="D43" s="25"/>
      <c r="E43" s="26"/>
      <c r="F43" s="2"/>
    </row>
    <row r="44" spans="1:19" s="34" customFormat="1" ht="38.25">
      <c r="A44" s="100">
        <v>3.4</v>
      </c>
      <c r="B44" s="70" t="s">
        <v>63</v>
      </c>
      <c r="C44" s="132">
        <v>1333</v>
      </c>
      <c r="D44" s="25" t="s">
        <v>20</v>
      </c>
      <c r="E44" s="26"/>
      <c r="F44" s="24"/>
    </row>
    <row r="45" spans="1:19" ht="12.75" customHeight="1">
      <c r="A45" s="95"/>
      <c r="B45" s="138"/>
      <c r="C45" s="92"/>
      <c r="D45" s="25"/>
      <c r="E45" s="26"/>
      <c r="F45" s="2"/>
    </row>
    <row r="46" spans="1:19" s="34" customFormat="1" ht="51">
      <c r="A46" s="100">
        <v>3.5</v>
      </c>
      <c r="B46" s="70" t="s">
        <v>29</v>
      </c>
      <c r="C46" s="92">
        <f>1.4*27-18*PI()*(1/2)^2</f>
        <v>23.662833058845926</v>
      </c>
      <c r="D46" s="131" t="s">
        <v>12</v>
      </c>
      <c r="E46" s="26"/>
      <c r="F46" s="24"/>
    </row>
    <row r="47" spans="1:19" ht="12.75" customHeight="1">
      <c r="A47" s="95"/>
      <c r="B47" s="138"/>
      <c r="C47" s="56"/>
      <c r="D47" s="25"/>
      <c r="E47" s="26"/>
      <c r="F47" s="2"/>
    </row>
    <row r="48" spans="1:19" s="34" customFormat="1" ht="40.9" customHeight="1">
      <c r="A48" s="100">
        <v>3.6</v>
      </c>
      <c r="B48" s="144" t="s">
        <v>66</v>
      </c>
      <c r="C48" s="92">
        <f>1.26*27</f>
        <v>34.020000000000003</v>
      </c>
      <c r="D48" s="25" t="s">
        <v>13</v>
      </c>
      <c r="E48" s="26"/>
      <c r="F48" s="24"/>
    </row>
    <row r="49" spans="1:19" ht="12.75" customHeight="1">
      <c r="A49" s="95"/>
      <c r="B49" s="138"/>
      <c r="C49" s="56"/>
      <c r="D49" s="25"/>
      <c r="E49" s="26"/>
      <c r="F49" s="2"/>
    </row>
    <row r="50" spans="1:19" s="34" customFormat="1" ht="38.25">
      <c r="A50" s="100">
        <v>3.7</v>
      </c>
      <c r="B50" s="144" t="s">
        <v>68</v>
      </c>
      <c r="C50" s="57">
        <v>3</v>
      </c>
      <c r="D50" s="25" t="s">
        <v>21</v>
      </c>
      <c r="E50" s="26"/>
      <c r="F50" s="24"/>
    </row>
    <row r="51" spans="1:19" ht="12.75" customHeight="1">
      <c r="A51" s="95"/>
      <c r="B51" s="10"/>
      <c r="C51" s="56"/>
      <c r="D51" s="25"/>
      <c r="E51" s="26"/>
      <c r="F51" s="2"/>
    </row>
    <row r="52" spans="1:19" ht="16.5" customHeight="1" thickBot="1">
      <c r="A52" s="95"/>
      <c r="B52" s="280" t="s">
        <v>39</v>
      </c>
      <c r="C52" s="280"/>
      <c r="D52" s="280"/>
      <c r="E52" s="280"/>
      <c r="F52" s="79">
        <f>SUM(F38:F51)</f>
        <v>0</v>
      </c>
    </row>
    <row r="53" spans="1:19" s="8" customFormat="1" ht="9.75" customHeight="1">
      <c r="A53" s="95"/>
      <c r="B53" s="130"/>
      <c r="C53" s="130"/>
      <c r="D53" s="130"/>
      <c r="E53" s="130"/>
      <c r="F53" s="227"/>
    </row>
    <row r="54" spans="1:19" customFormat="1" ht="23.25" customHeight="1">
      <c r="A54" s="93">
        <v>4</v>
      </c>
      <c r="B54" s="278" t="s">
        <v>65</v>
      </c>
      <c r="C54" s="278"/>
      <c r="D54" s="278"/>
      <c r="E54" s="278"/>
      <c r="F54" s="278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</row>
    <row r="55" spans="1:19" s="13" customFormat="1">
      <c r="A55" s="95"/>
      <c r="B55" s="70"/>
      <c r="C55" s="54"/>
      <c r="D55" s="3"/>
      <c r="E55" s="9"/>
      <c r="F55" s="9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76"/>
    </row>
    <row r="56" spans="1:19" s="22" customFormat="1" ht="150" customHeight="1">
      <c r="A56" s="148">
        <v>4.0999999999999996</v>
      </c>
      <c r="B56" s="70" t="s">
        <v>73</v>
      </c>
      <c r="C56" s="57">
        <f>8*23</f>
        <v>184</v>
      </c>
      <c r="D56" s="21" t="s">
        <v>19</v>
      </c>
      <c r="E56" s="120"/>
      <c r="F56" s="150"/>
    </row>
    <row r="57" spans="1:19" ht="11.25" customHeight="1">
      <c r="A57" s="102"/>
      <c r="B57" s="140"/>
      <c r="C57" s="57"/>
      <c r="D57" s="29"/>
      <c r="E57" s="26"/>
      <c r="F57" s="24"/>
    </row>
    <row r="58" spans="1:19" s="22" customFormat="1" ht="180" customHeight="1">
      <c r="A58" s="148">
        <v>4.2</v>
      </c>
      <c r="B58" s="70" t="s">
        <v>69</v>
      </c>
      <c r="C58" s="57">
        <f>1*23</f>
        <v>23</v>
      </c>
      <c r="D58" s="21" t="s">
        <v>19</v>
      </c>
      <c r="E58" s="120"/>
      <c r="F58" s="150"/>
    </row>
    <row r="59" spans="1:19" s="13" customFormat="1" ht="14.25">
      <c r="A59" s="103"/>
      <c r="B59" s="72"/>
      <c r="C59" s="58"/>
      <c r="D59" s="29"/>
      <c r="E59" s="30"/>
      <c r="F59" s="2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76"/>
    </row>
    <row r="60" spans="1:19" s="28" customFormat="1" ht="13.9" customHeight="1" thickBot="1">
      <c r="A60" s="95"/>
      <c r="B60" s="280" t="s">
        <v>67</v>
      </c>
      <c r="C60" s="280"/>
      <c r="D60" s="280"/>
      <c r="E60" s="280"/>
      <c r="F60" s="80">
        <f>SUM(F56:F58)</f>
        <v>0</v>
      </c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5"/>
      <c r="S60" s="27"/>
    </row>
    <row r="61" spans="1:19" s="215" customFormat="1" ht="10.5" customHeight="1">
      <c r="A61" s="95"/>
      <c r="B61" s="130"/>
      <c r="C61" s="130"/>
      <c r="D61" s="130"/>
      <c r="E61" s="130"/>
      <c r="F61" s="228"/>
    </row>
    <row r="62" spans="1:19" s="13" customFormat="1" ht="10.5" customHeight="1">
      <c r="A62" s="103"/>
      <c r="B62" s="72"/>
      <c r="C62" s="58"/>
      <c r="D62" s="29"/>
      <c r="E62" s="30"/>
      <c r="F62" s="2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76"/>
    </row>
    <row r="63" spans="1:19" customFormat="1" ht="23.25" customHeight="1">
      <c r="A63" s="93">
        <v>5</v>
      </c>
      <c r="B63" s="278" t="s">
        <v>45</v>
      </c>
      <c r="C63" s="279"/>
      <c r="D63" s="279"/>
      <c r="E63" s="279"/>
      <c r="F63" s="279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</row>
    <row r="64" spans="1:19" ht="14.25">
      <c r="A64" s="103"/>
      <c r="B64" s="72"/>
      <c r="C64" s="58"/>
      <c r="D64" s="29"/>
      <c r="E64" s="30"/>
      <c r="F64" s="2"/>
    </row>
    <row r="65" spans="1:19" ht="89.25">
      <c r="A65" s="95">
        <v>5.0999999999999996</v>
      </c>
      <c r="B65" s="144" t="s">
        <v>64</v>
      </c>
      <c r="C65" s="54">
        <f>2*(12+1.4+0.6)</f>
        <v>28</v>
      </c>
      <c r="D65" s="3" t="s">
        <v>4</v>
      </c>
      <c r="E65" s="9"/>
      <c r="F65" s="2"/>
    </row>
    <row r="66" spans="1:19" ht="12" customHeight="1">
      <c r="A66" s="95"/>
      <c r="B66" s="10"/>
      <c r="C66" s="54"/>
      <c r="D66" s="3"/>
      <c r="E66" s="9"/>
      <c r="F66" s="2"/>
    </row>
    <row r="67" spans="1:19" ht="12" customHeight="1">
      <c r="A67" s="95"/>
      <c r="B67" s="10"/>
      <c r="C67" s="54"/>
      <c r="D67" s="3"/>
      <c r="E67" s="9"/>
      <c r="F67" s="2"/>
    </row>
    <row r="68" spans="1:19" ht="54" customHeight="1">
      <c r="A68" s="95">
        <v>5.2</v>
      </c>
      <c r="B68" s="70" t="s">
        <v>44</v>
      </c>
      <c r="C68" s="54">
        <v>4</v>
      </c>
      <c r="D68" s="94" t="s">
        <v>21</v>
      </c>
      <c r="E68" s="9"/>
      <c r="F68" s="2"/>
    </row>
    <row r="69" spans="1:19" ht="12" customHeight="1">
      <c r="A69" s="95"/>
      <c r="B69" s="10"/>
      <c r="C69" s="54"/>
      <c r="D69" s="3"/>
      <c r="E69" s="9"/>
      <c r="F69" s="2"/>
    </row>
    <row r="70" spans="1:19" s="28" customFormat="1" ht="13.9" customHeight="1" thickBot="1">
      <c r="A70" s="95"/>
      <c r="B70" s="280" t="s">
        <v>46</v>
      </c>
      <c r="C70" s="280"/>
      <c r="D70" s="280"/>
      <c r="E70" s="280"/>
      <c r="F70" s="80">
        <f>SUM(F65:F69)</f>
        <v>0</v>
      </c>
      <c r="G70" s="215"/>
      <c r="H70" s="215"/>
      <c r="I70" s="215"/>
      <c r="J70" s="215"/>
      <c r="K70" s="215"/>
      <c r="L70" s="215"/>
      <c r="M70" s="215"/>
      <c r="N70" s="215"/>
      <c r="O70" s="215"/>
      <c r="P70" s="215"/>
      <c r="Q70" s="215"/>
      <c r="R70" s="215"/>
      <c r="S70" s="27"/>
    </row>
    <row r="71" spans="1:19" s="13" customFormat="1" ht="14.25">
      <c r="A71" s="103"/>
      <c r="B71" s="72"/>
      <c r="C71" s="58"/>
      <c r="D71" s="29"/>
      <c r="E71" s="30"/>
      <c r="F71" s="2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76"/>
    </row>
    <row r="72" spans="1:19" customFormat="1" ht="23.25" customHeight="1">
      <c r="A72" s="93">
        <v>6</v>
      </c>
      <c r="B72" s="278" t="s">
        <v>22</v>
      </c>
      <c r="C72" s="279"/>
      <c r="D72" s="279"/>
      <c r="E72" s="279"/>
      <c r="F72" s="279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</row>
    <row r="73" spans="1:19" ht="14.25">
      <c r="A73" s="103"/>
      <c r="B73" s="72"/>
      <c r="C73" s="58"/>
      <c r="D73" s="29"/>
      <c r="E73" s="30"/>
      <c r="F73" s="2"/>
    </row>
    <row r="74" spans="1:19" ht="25.5">
      <c r="A74" s="104" t="s">
        <v>34</v>
      </c>
      <c r="B74" s="96" t="s">
        <v>32</v>
      </c>
      <c r="C74" s="55">
        <v>9</v>
      </c>
      <c r="D74" s="29" t="s">
        <v>21</v>
      </c>
      <c r="E74" s="9"/>
      <c r="F74" s="2"/>
    </row>
    <row r="75" spans="1:19" ht="12" customHeight="1">
      <c r="A75" s="95"/>
      <c r="B75" s="10"/>
      <c r="C75" s="54"/>
      <c r="D75" s="3"/>
      <c r="E75" s="9"/>
      <c r="F75" s="2"/>
    </row>
    <row r="76" spans="1:19" ht="28.5" customHeight="1">
      <c r="A76" s="104" t="s">
        <v>35</v>
      </c>
      <c r="B76" s="96" t="s">
        <v>31</v>
      </c>
      <c r="C76" s="55">
        <v>1</v>
      </c>
      <c r="D76" s="29" t="s">
        <v>21</v>
      </c>
      <c r="E76" s="9"/>
      <c r="F76" s="2"/>
    </row>
    <row r="77" spans="1:19" ht="12" customHeight="1">
      <c r="A77" s="95"/>
      <c r="B77" s="10"/>
      <c r="C77" s="54"/>
      <c r="D77" s="3"/>
      <c r="E77" s="9"/>
      <c r="F77" s="2"/>
    </row>
    <row r="78" spans="1:19" ht="25.5">
      <c r="A78" s="104" t="s">
        <v>36</v>
      </c>
      <c r="B78" s="96" t="s">
        <v>27</v>
      </c>
      <c r="C78" s="55">
        <v>4</v>
      </c>
      <c r="D78" s="29" t="s">
        <v>26</v>
      </c>
      <c r="E78" s="9"/>
      <c r="F78" s="2"/>
    </row>
    <row r="79" spans="1:19" ht="12" customHeight="1">
      <c r="A79" s="95"/>
      <c r="B79" s="10"/>
      <c r="C79" s="54"/>
      <c r="D79" s="3"/>
      <c r="E79" s="9"/>
      <c r="F79" s="2"/>
    </row>
    <row r="80" spans="1:19" ht="38.25">
      <c r="A80" s="104" t="s">
        <v>37</v>
      </c>
      <c r="B80" s="96" t="s">
        <v>33</v>
      </c>
      <c r="C80" s="55">
        <v>1</v>
      </c>
      <c r="D80" s="29" t="s">
        <v>21</v>
      </c>
      <c r="E80" s="9"/>
      <c r="F80" s="2"/>
    </row>
    <row r="81" spans="1:19" ht="12" customHeight="1">
      <c r="A81" s="95"/>
      <c r="B81" s="10"/>
      <c r="C81" s="54"/>
      <c r="D81" s="3"/>
      <c r="E81" s="9"/>
      <c r="F81" s="2"/>
    </row>
    <row r="82" spans="1:19">
      <c r="A82" s="104" t="s">
        <v>38</v>
      </c>
      <c r="B82" s="96" t="s">
        <v>28</v>
      </c>
      <c r="C82" s="55">
        <v>1</v>
      </c>
      <c r="D82" s="29" t="s">
        <v>104</v>
      </c>
      <c r="E82" s="9"/>
      <c r="F82" s="2"/>
    </row>
    <row r="83" spans="1:19" ht="12" customHeight="1">
      <c r="A83" s="95"/>
      <c r="B83" s="10"/>
      <c r="C83" s="54"/>
      <c r="D83" s="3"/>
      <c r="E83" s="9"/>
      <c r="F83" s="2"/>
    </row>
    <row r="84" spans="1:19" ht="12" customHeight="1">
      <c r="A84" s="95"/>
      <c r="B84" s="10"/>
      <c r="C84" s="54"/>
      <c r="D84" s="3"/>
      <c r="E84" s="9"/>
      <c r="F84" s="2"/>
    </row>
    <row r="85" spans="1:19" s="28" customFormat="1" ht="13.9" customHeight="1" thickBot="1">
      <c r="A85" s="95"/>
      <c r="B85" s="280" t="s">
        <v>23</v>
      </c>
      <c r="C85" s="280"/>
      <c r="D85" s="280"/>
      <c r="E85" s="280"/>
      <c r="F85" s="80">
        <f>SUM(F74:F83)</f>
        <v>0</v>
      </c>
      <c r="G85" s="215"/>
      <c r="H85" s="215"/>
      <c r="I85" s="215"/>
      <c r="J85" s="215"/>
      <c r="K85" s="215"/>
      <c r="L85" s="215"/>
      <c r="M85" s="215"/>
      <c r="N85" s="215"/>
      <c r="O85" s="215"/>
      <c r="P85" s="215"/>
      <c r="Q85" s="215"/>
      <c r="R85" s="215"/>
      <c r="S85" s="27"/>
    </row>
    <row r="86" spans="1:19" s="86" customFormat="1">
      <c r="A86" s="95"/>
      <c r="B86" s="12"/>
      <c r="C86" s="130"/>
      <c r="D86" s="130"/>
      <c r="E86" s="130"/>
      <c r="F86" s="11"/>
      <c r="G86" s="216"/>
      <c r="H86" s="216"/>
      <c r="I86" s="216"/>
      <c r="J86" s="216"/>
      <c r="K86" s="216"/>
      <c r="L86" s="216"/>
      <c r="M86" s="216"/>
      <c r="N86" s="216"/>
      <c r="O86" s="216"/>
      <c r="P86" s="216"/>
      <c r="Q86" s="216"/>
      <c r="R86" s="216"/>
      <c r="S86" s="85"/>
    </row>
    <row r="87" spans="1:19" s="86" customFormat="1">
      <c r="A87" s="95"/>
      <c r="B87" s="12"/>
      <c r="C87" s="130"/>
      <c r="D87" s="130"/>
      <c r="E87" s="130"/>
      <c r="F87" s="11"/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  <c r="R87" s="216"/>
      <c r="S87" s="85"/>
    </row>
    <row r="88" spans="1:19" s="86" customFormat="1" ht="13.5" thickBot="1">
      <c r="A88" s="95"/>
      <c r="B88" s="12"/>
      <c r="C88" s="130"/>
      <c r="D88" s="130"/>
      <c r="E88" s="130"/>
      <c r="F88" s="11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  <c r="R88" s="216"/>
      <c r="S88" s="85"/>
    </row>
    <row r="89" spans="1:19" ht="15.75">
      <c r="A89" s="105" t="s">
        <v>16</v>
      </c>
      <c r="B89" s="60"/>
      <c r="C89" s="61"/>
      <c r="D89" s="61"/>
      <c r="E89" s="60"/>
      <c r="F89" s="62"/>
      <c r="J89" s="9"/>
    </row>
    <row r="90" spans="1:19" ht="15.75">
      <c r="A90" s="106"/>
      <c r="B90" s="37"/>
      <c r="C90" s="81"/>
      <c r="D90" s="81"/>
      <c r="E90" s="37"/>
      <c r="F90" s="82"/>
      <c r="J90" s="9"/>
    </row>
    <row r="91" spans="1:19">
      <c r="A91" s="217" t="s">
        <v>8</v>
      </c>
      <c r="B91" s="89" t="s">
        <v>0</v>
      </c>
      <c r="C91" s="90"/>
      <c r="D91" s="88"/>
      <c r="E91" s="73"/>
      <c r="F91" s="91" t="s">
        <v>10</v>
      </c>
      <c r="J91" s="9"/>
    </row>
    <row r="92" spans="1:19">
      <c r="A92" s="218"/>
      <c r="B92" s="40"/>
      <c r="C92" s="40"/>
      <c r="D92" s="37"/>
      <c r="E92" s="39"/>
      <c r="F92" s="63"/>
      <c r="J92" s="9"/>
    </row>
    <row r="93" spans="1:19">
      <c r="A93" s="109" t="s">
        <v>9</v>
      </c>
      <c r="B93" s="38" t="str">
        <f>B8</f>
        <v>PREDDELA</v>
      </c>
      <c r="C93" s="40"/>
      <c r="D93" s="37"/>
      <c r="E93" s="39"/>
      <c r="F93" s="64">
        <f>F13</f>
        <v>0</v>
      </c>
      <c r="J93" s="9"/>
    </row>
    <row r="94" spans="1:19">
      <c r="A94" s="109"/>
      <c r="B94" s="38"/>
      <c r="C94" s="40"/>
      <c r="D94" s="37"/>
      <c r="E94" s="39"/>
      <c r="F94" s="63"/>
      <c r="J94" s="9"/>
    </row>
    <row r="95" spans="1:19">
      <c r="A95" s="109" t="s">
        <v>5</v>
      </c>
      <c r="B95" s="38" t="str">
        <f>B16</f>
        <v>IZVEDBA UVRTANIH PILOTOV</v>
      </c>
      <c r="C95" s="40"/>
      <c r="D95" s="37"/>
      <c r="E95" s="39"/>
      <c r="F95" s="63">
        <f>F33</f>
        <v>0</v>
      </c>
      <c r="J95" s="9"/>
    </row>
    <row r="96" spans="1:19">
      <c r="A96" s="109"/>
      <c r="B96" s="38"/>
      <c r="C96" s="40"/>
      <c r="D96" s="37"/>
      <c r="E96" s="39"/>
      <c r="F96" s="63"/>
      <c r="J96" s="9"/>
    </row>
    <row r="97" spans="1:10">
      <c r="A97" s="109" t="s">
        <v>6</v>
      </c>
      <c r="B97" s="38" t="str">
        <f>B36</f>
        <v>IZVEDBA AB (SIDRNE) GREDE</v>
      </c>
      <c r="C97" s="40"/>
      <c r="D97" s="37"/>
      <c r="E97" s="39"/>
      <c r="F97" s="63">
        <f>F52</f>
        <v>0</v>
      </c>
      <c r="J97" s="9"/>
    </row>
    <row r="98" spans="1:10">
      <c r="A98" s="109"/>
      <c r="B98" s="38"/>
      <c r="C98" s="40"/>
      <c r="D98" s="37"/>
      <c r="E98" s="39"/>
      <c r="F98" s="63"/>
      <c r="J98" s="9"/>
    </row>
    <row r="99" spans="1:10">
      <c r="A99" s="109" t="s">
        <v>7</v>
      </c>
      <c r="B99" s="38" t="str">
        <f>B54</f>
        <v>TRAJNA PREDNAPETA GEOTEHNIČNA SIDRA</v>
      </c>
      <c r="C99" s="40"/>
      <c r="D99" s="37"/>
      <c r="E99" s="39"/>
      <c r="F99" s="63">
        <f>F60</f>
        <v>0</v>
      </c>
      <c r="J99" s="9"/>
    </row>
    <row r="100" spans="1:10">
      <c r="A100" s="109"/>
      <c r="B100" s="38"/>
      <c r="C100" s="40"/>
      <c r="D100" s="37"/>
      <c r="E100" s="39"/>
      <c r="F100" s="63"/>
      <c r="J100" s="9"/>
    </row>
    <row r="101" spans="1:10">
      <c r="A101" s="109" t="s">
        <v>14</v>
      </c>
      <c r="B101" s="38" t="str">
        <f>B63</f>
        <v>GEOTEHNIČNI MONITORING</v>
      </c>
      <c r="C101" s="40"/>
      <c r="D101" s="37"/>
      <c r="E101" s="39"/>
      <c r="F101" s="63">
        <f>F70</f>
        <v>0</v>
      </c>
      <c r="J101" s="9"/>
    </row>
    <row r="102" spans="1:10">
      <c r="A102" s="109"/>
      <c r="B102" s="38"/>
      <c r="C102" s="40"/>
      <c r="D102" s="37"/>
      <c r="E102" s="39"/>
      <c r="F102" s="63"/>
      <c r="J102" s="9"/>
    </row>
    <row r="103" spans="1:10" ht="13.5" thickBot="1">
      <c r="A103" s="110" t="s">
        <v>42</v>
      </c>
      <c r="B103" s="87" t="str">
        <f>B72</f>
        <v>OSTALO</v>
      </c>
      <c r="C103" s="67"/>
      <c r="D103" s="66"/>
      <c r="E103" s="68"/>
      <c r="F103" s="83">
        <f>F85</f>
        <v>0</v>
      </c>
      <c r="J103" s="9"/>
    </row>
    <row r="104" spans="1:10">
      <c r="A104" s="111"/>
      <c r="B104" s="40"/>
      <c r="C104" s="40"/>
      <c r="D104" s="37"/>
      <c r="E104" s="39"/>
      <c r="F104" s="63"/>
      <c r="J104" s="9"/>
    </row>
    <row r="105" spans="1:10" ht="13.5" thickBot="1">
      <c r="A105" s="222"/>
      <c r="B105" s="225" t="str">
        <f>B4</f>
        <v>PILOTNA STENA 1</v>
      </c>
      <c r="C105" s="67"/>
      <c r="D105" s="67"/>
      <c r="E105" s="223" t="s">
        <v>17</v>
      </c>
      <c r="F105" s="224">
        <f>SUM(F93:F103)</f>
        <v>0</v>
      </c>
      <c r="J105" s="9"/>
    </row>
    <row r="106" spans="1:10">
      <c r="A106" s="95"/>
      <c r="B106" s="10"/>
      <c r="C106" s="54"/>
      <c r="D106" s="3"/>
      <c r="E106" s="9"/>
      <c r="F106" s="9"/>
    </row>
    <row r="107" spans="1:10">
      <c r="A107" s="112"/>
      <c r="B107" s="113"/>
      <c r="C107" s="114"/>
      <c r="D107" s="115"/>
      <c r="E107" s="116"/>
      <c r="F107" s="214"/>
    </row>
  </sheetData>
  <protectedRanges>
    <protectedRange sqref="E36" name="Obseg1_3"/>
    <protectedRange sqref="E52:E53" name="Obseg1_5_2"/>
    <protectedRange sqref="E40 E42 E44 E38 E46 E48 E50" name="Obseg1_11_1"/>
  </protectedRanges>
  <dataConsolidate/>
  <mergeCells count="12">
    <mergeCell ref="B85:E85"/>
    <mergeCell ref="B52:E52"/>
    <mergeCell ref="B72:F72"/>
    <mergeCell ref="B70:E70"/>
    <mergeCell ref="B54:F54"/>
    <mergeCell ref="B60:E60"/>
    <mergeCell ref="B63:F63"/>
    <mergeCell ref="B8:F8"/>
    <mergeCell ref="B13:E13"/>
    <mergeCell ref="B16:F16"/>
    <mergeCell ref="B33:E33"/>
    <mergeCell ref="B36:F36"/>
  </mergeCells>
  <pageMargins left="0.98425196850393704" right="0.19685039370078741" top="1.4173228346456694" bottom="0.78740157480314965" header="0.6692913385826772" footer="0.31496062992125984"/>
  <pageSetup paperSize="9" fitToHeight="0" orientation="portrait" r:id="rId1"/>
  <headerFooter alignWithMargins="0">
    <oddHeader>&amp;LMestna občina Koper&amp;RSanacija zemeljskega plazu v Krnici</oddHeader>
    <oddFooter>&amp;C&amp;A&amp;RStran &amp;P / 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zoomScaleNormal="100" zoomScaleSheetLayoutView="100" workbookViewId="0">
      <selection activeCell="E72" sqref="E72:F80"/>
    </sheetView>
  </sheetViews>
  <sheetFormatPr defaultColWidth="9.140625" defaultRowHeight="12.75"/>
  <cols>
    <col min="1" max="1" width="5.28515625" style="97" customWidth="1"/>
    <col min="2" max="2" width="33.7109375" style="19" customWidth="1"/>
    <col min="3" max="3" width="7.85546875" style="52" customWidth="1"/>
    <col min="4" max="4" width="6.7109375" style="15" customWidth="1"/>
    <col min="5" max="5" width="12.7109375" style="16" customWidth="1"/>
    <col min="6" max="6" width="14.7109375" style="16" customWidth="1"/>
    <col min="7" max="7" width="9.140625" style="7"/>
    <col min="8" max="8" width="10.140625" style="7" bestFit="1" customWidth="1"/>
    <col min="9" max="9" width="9.140625" style="7"/>
    <col min="10" max="10" width="15.85546875" style="16" bestFit="1" customWidth="1"/>
    <col min="11" max="16384" width="9.140625" style="7"/>
  </cols>
  <sheetData>
    <row r="1" spans="1:15">
      <c r="G1" s="6"/>
    </row>
    <row r="2" spans="1:15">
      <c r="G2" s="6"/>
    </row>
    <row r="3" spans="1:15" ht="31.5" customHeight="1">
      <c r="A3" s="152" t="s">
        <v>76</v>
      </c>
      <c r="B3" s="75"/>
      <c r="C3" s="75"/>
      <c r="D3" s="75"/>
      <c r="E3" s="75"/>
      <c r="F3" s="74"/>
      <c r="G3" s="6"/>
    </row>
    <row r="4" spans="1:15" ht="31.5" customHeight="1">
      <c r="B4" s="153" t="s">
        <v>49</v>
      </c>
      <c r="G4" s="6"/>
    </row>
    <row r="5" spans="1:15">
      <c r="G5" s="6"/>
    </row>
    <row r="6" spans="1:15" ht="35.25" customHeight="1">
      <c r="A6" s="98" t="s">
        <v>11</v>
      </c>
      <c r="B6" s="17" t="s">
        <v>0</v>
      </c>
      <c r="C6" s="53" t="s">
        <v>1</v>
      </c>
      <c r="D6" s="4" t="s">
        <v>2</v>
      </c>
      <c r="E6" s="5" t="s">
        <v>18</v>
      </c>
      <c r="F6" s="5" t="s">
        <v>10</v>
      </c>
      <c r="G6" s="6"/>
      <c r="J6" s="7"/>
    </row>
    <row r="7" spans="1:15">
      <c r="A7" s="95"/>
      <c r="B7" s="10"/>
      <c r="C7" s="54"/>
      <c r="D7" s="3"/>
      <c r="E7" s="9"/>
      <c r="F7" s="9"/>
      <c r="G7" s="6"/>
      <c r="J7" s="7"/>
    </row>
    <row r="8" spans="1:15" customFormat="1" ht="23.25" customHeight="1">
      <c r="A8" s="93">
        <v>1</v>
      </c>
      <c r="B8" s="278" t="s">
        <v>3</v>
      </c>
      <c r="C8" s="279"/>
      <c r="D8" s="279"/>
      <c r="E8" s="279"/>
      <c r="F8" s="279"/>
      <c r="G8" s="69"/>
      <c r="H8" s="69"/>
      <c r="I8" s="69"/>
      <c r="J8" s="69"/>
      <c r="O8" s="7"/>
    </row>
    <row r="9" spans="1:15">
      <c r="A9" s="99"/>
      <c r="B9" s="18"/>
      <c r="C9" s="55"/>
      <c r="D9" s="1"/>
      <c r="E9" s="9"/>
      <c r="F9" s="2"/>
      <c r="G9" s="6"/>
      <c r="J9" s="7"/>
    </row>
    <row r="10" spans="1:15">
      <c r="A10" s="95"/>
      <c r="B10" s="134"/>
      <c r="C10" s="56"/>
      <c r="D10" s="3"/>
      <c r="E10" s="32"/>
      <c r="F10" s="31"/>
      <c r="G10" s="6"/>
      <c r="J10" s="7"/>
    </row>
    <row r="11" spans="1:15" ht="39.6" customHeight="1">
      <c r="A11" s="95">
        <v>1.1000000000000001</v>
      </c>
      <c r="B11" s="135" t="s">
        <v>181</v>
      </c>
      <c r="C11" s="77">
        <v>1</v>
      </c>
      <c r="D11" s="78" t="s">
        <v>104</v>
      </c>
      <c r="E11" s="146"/>
      <c r="F11" s="33"/>
      <c r="G11" s="6"/>
      <c r="J11" s="7"/>
    </row>
    <row r="12" spans="1:15">
      <c r="A12" s="95"/>
      <c r="B12" s="134"/>
      <c r="C12" s="56"/>
      <c r="D12" s="3"/>
      <c r="E12" s="32"/>
      <c r="F12" s="31"/>
      <c r="G12" s="6"/>
      <c r="J12" s="7"/>
    </row>
    <row r="13" spans="1:15" s="8" customFormat="1" ht="14.25" customHeight="1" thickBot="1">
      <c r="A13" s="95"/>
      <c r="B13" s="280" t="s">
        <v>15</v>
      </c>
      <c r="C13" s="280"/>
      <c r="D13" s="280"/>
      <c r="E13" s="280"/>
      <c r="F13" s="79">
        <f>SUM(F10:F12)</f>
        <v>0</v>
      </c>
    </row>
    <row r="14" spans="1:15" s="8" customFormat="1" ht="14.25" customHeight="1">
      <c r="A14" s="95"/>
      <c r="B14" s="12"/>
      <c r="C14" s="54"/>
      <c r="D14" s="3"/>
      <c r="E14" s="9"/>
      <c r="F14" s="11"/>
    </row>
    <row r="15" spans="1:15" s="13" customFormat="1" ht="14.25" customHeight="1">
      <c r="A15" s="95"/>
      <c r="B15" s="12"/>
      <c r="C15" s="54"/>
      <c r="D15" s="3"/>
      <c r="E15" s="9"/>
      <c r="F15" s="11"/>
      <c r="G15" s="76"/>
    </row>
    <row r="16" spans="1:15" customFormat="1" ht="23.25" customHeight="1">
      <c r="A16" s="93">
        <v>2</v>
      </c>
      <c r="B16" s="278" t="s">
        <v>24</v>
      </c>
      <c r="C16" s="279"/>
      <c r="D16" s="279"/>
      <c r="E16" s="279"/>
      <c r="F16" s="279"/>
      <c r="G16" s="69"/>
      <c r="H16" s="69"/>
      <c r="I16" s="69"/>
      <c r="J16" s="69"/>
    </row>
    <row r="17" spans="1:11" s="13" customFormat="1">
      <c r="A17" s="95"/>
      <c r="B17" s="12"/>
      <c r="C17" s="54"/>
      <c r="D17" s="3"/>
      <c r="E17" s="9"/>
      <c r="F17" s="9"/>
      <c r="G17" s="76"/>
    </row>
    <row r="18" spans="1:11" ht="25.5">
      <c r="A18" s="95">
        <v>2.1</v>
      </c>
      <c r="B18" s="141" t="s">
        <v>58</v>
      </c>
      <c r="C18" s="132">
        <f>0.8*18</f>
        <v>14.4</v>
      </c>
      <c r="D18" s="147" t="s">
        <v>53</v>
      </c>
      <c r="E18" s="143"/>
      <c r="F18" s="24"/>
      <c r="G18" s="6"/>
      <c r="I18" s="121"/>
      <c r="J18" s="123"/>
      <c r="K18" s="122"/>
    </row>
    <row r="19" spans="1:11" s="13" customFormat="1">
      <c r="A19" s="95"/>
      <c r="B19" s="142"/>
      <c r="C19" s="132"/>
      <c r="D19" s="145"/>
      <c r="E19" s="143"/>
      <c r="F19" s="9"/>
      <c r="G19" s="76"/>
    </row>
    <row r="20" spans="1:11" ht="43.9" customHeight="1">
      <c r="A20" s="95">
        <v>2.2000000000000002</v>
      </c>
      <c r="B20" s="141" t="s">
        <v>59</v>
      </c>
      <c r="C20" s="132">
        <f>8.5*18</f>
        <v>153</v>
      </c>
      <c r="D20" s="147" t="s">
        <v>53</v>
      </c>
      <c r="E20" s="143"/>
      <c r="F20" s="24"/>
      <c r="G20" s="6"/>
      <c r="I20" s="121"/>
      <c r="J20" s="123"/>
      <c r="K20" s="122"/>
    </row>
    <row r="21" spans="1:11" s="13" customFormat="1">
      <c r="A21" s="95"/>
      <c r="B21" s="142"/>
      <c r="C21" s="132"/>
      <c r="D21" s="145"/>
      <c r="E21" s="143"/>
      <c r="F21" s="9"/>
      <c r="G21" s="76"/>
    </row>
    <row r="22" spans="1:11" ht="33" customHeight="1">
      <c r="A22" s="95">
        <v>2.2999999999999998</v>
      </c>
      <c r="B22" s="141" t="s">
        <v>60</v>
      </c>
      <c r="C22" s="132">
        <f>3.5*18</f>
        <v>63</v>
      </c>
      <c r="D22" s="147" t="s">
        <v>53</v>
      </c>
      <c r="E22" s="143"/>
      <c r="F22" s="24"/>
      <c r="G22" s="6"/>
      <c r="I22" s="121"/>
      <c r="J22" s="123"/>
      <c r="K22" s="122"/>
    </row>
    <row r="23" spans="1:11" s="13" customFormat="1">
      <c r="A23" s="95"/>
      <c r="B23" s="136"/>
      <c r="C23" s="92"/>
      <c r="D23" s="3"/>
      <c r="E23" s="9"/>
      <c r="F23" s="9"/>
      <c r="G23" s="76"/>
    </row>
    <row r="24" spans="1:11" ht="51">
      <c r="A24" s="95">
        <v>2.4</v>
      </c>
      <c r="B24" s="137" t="s">
        <v>41</v>
      </c>
      <c r="C24" s="132">
        <f>(C18+C20)*PI()*(1/2)^2</f>
        <v>131.47565255273284</v>
      </c>
      <c r="D24" s="21" t="s">
        <v>13</v>
      </c>
      <c r="E24" s="9"/>
      <c r="F24" s="24"/>
      <c r="G24" s="6"/>
      <c r="J24" s="7"/>
    </row>
    <row r="25" spans="1:11" s="13" customFormat="1">
      <c r="A25" s="95"/>
      <c r="B25" s="136"/>
      <c r="C25" s="92"/>
      <c r="D25" s="3"/>
      <c r="E25" s="9"/>
      <c r="F25" s="9"/>
      <c r="G25" s="76"/>
    </row>
    <row r="26" spans="1:11" ht="27.6" customHeight="1">
      <c r="A26" s="95">
        <v>2.5</v>
      </c>
      <c r="B26" s="137" t="s">
        <v>61</v>
      </c>
      <c r="C26" s="132">
        <v>16527</v>
      </c>
      <c r="D26" s="21" t="s">
        <v>20</v>
      </c>
      <c r="E26" s="9"/>
      <c r="F26" s="24"/>
      <c r="G26" s="6"/>
      <c r="J26" s="7"/>
    </row>
    <row r="27" spans="1:11" ht="12.75" customHeight="1">
      <c r="A27" s="95"/>
      <c r="B27" s="138"/>
      <c r="C27" s="133"/>
      <c r="D27" s="3"/>
      <c r="E27" s="9"/>
      <c r="F27" s="2"/>
      <c r="G27" s="6"/>
      <c r="J27" s="7"/>
    </row>
    <row r="28" spans="1:11" ht="63.75">
      <c r="A28" s="95">
        <v>2.6</v>
      </c>
      <c r="B28" s="137" t="s">
        <v>43</v>
      </c>
      <c r="C28" s="132">
        <f>18*(12*PI()*(1/2)^2)*1.05</f>
        <v>178.12830345854127</v>
      </c>
      <c r="D28" s="21" t="s">
        <v>13</v>
      </c>
      <c r="E28" s="9"/>
      <c r="F28" s="24"/>
      <c r="G28" s="6"/>
      <c r="J28" s="7"/>
    </row>
    <row r="29" spans="1:11" ht="12.75" customHeight="1">
      <c r="A29" s="95"/>
      <c r="B29" s="138"/>
      <c r="C29" s="133"/>
      <c r="D29" s="3"/>
      <c r="E29" s="9"/>
      <c r="F29" s="2"/>
      <c r="G29" s="6"/>
      <c r="J29" s="7"/>
    </row>
    <row r="30" spans="1:11" ht="29.25" customHeight="1">
      <c r="A30" s="104" t="s">
        <v>172</v>
      </c>
      <c r="B30" s="96" t="s">
        <v>30</v>
      </c>
      <c r="C30" s="151">
        <v>5</v>
      </c>
      <c r="D30" s="29" t="s">
        <v>21</v>
      </c>
      <c r="E30" s="9"/>
      <c r="F30" s="2"/>
      <c r="G30" s="6"/>
    </row>
    <row r="31" spans="1:11" ht="12.75" customHeight="1">
      <c r="A31" s="95"/>
      <c r="B31" s="10"/>
      <c r="C31" s="56"/>
      <c r="D31" s="3"/>
      <c r="E31" s="9"/>
      <c r="F31" s="2"/>
      <c r="G31" s="6"/>
      <c r="J31" s="7"/>
    </row>
    <row r="32" spans="1:11" ht="13.5" thickBot="1">
      <c r="A32" s="95"/>
      <c r="B32" s="280" t="s">
        <v>40</v>
      </c>
      <c r="C32" s="280"/>
      <c r="D32" s="280"/>
      <c r="E32" s="280"/>
      <c r="F32" s="79">
        <f>SUM(F18:F30)</f>
        <v>0</v>
      </c>
      <c r="G32" s="6"/>
      <c r="J32" s="7"/>
    </row>
    <row r="33" spans="1:10" s="8" customFormat="1">
      <c r="A33" s="95"/>
      <c r="B33" s="12"/>
      <c r="C33" s="124"/>
      <c r="D33" s="124"/>
      <c r="E33" s="124"/>
      <c r="F33" s="124"/>
    </row>
    <row r="34" spans="1:10" customFormat="1" ht="23.25" customHeight="1">
      <c r="A34" s="93">
        <v>3</v>
      </c>
      <c r="B34" s="278" t="s">
        <v>47</v>
      </c>
      <c r="C34" s="279"/>
      <c r="D34" s="279"/>
      <c r="E34" s="279"/>
      <c r="F34" s="279"/>
      <c r="G34" s="69"/>
      <c r="H34" s="69"/>
      <c r="I34" s="69"/>
      <c r="J34" s="69"/>
    </row>
    <row r="35" spans="1:10" s="13" customFormat="1">
      <c r="A35" s="95"/>
      <c r="B35" s="12"/>
      <c r="C35" s="54"/>
      <c r="D35" s="3"/>
      <c r="E35" s="9"/>
      <c r="F35" s="9"/>
      <c r="G35" s="76"/>
    </row>
    <row r="36" spans="1:10" s="34" customFormat="1" ht="63.75">
      <c r="A36" s="100">
        <v>3.1</v>
      </c>
      <c r="B36" s="139" t="s">
        <v>62</v>
      </c>
      <c r="C36" s="132">
        <f>1.4*1.8*27</f>
        <v>68.040000000000006</v>
      </c>
      <c r="D36" s="25" t="s">
        <v>13</v>
      </c>
      <c r="E36" s="26"/>
      <c r="F36" s="24"/>
      <c r="G36" s="71"/>
      <c r="H36" s="71"/>
      <c r="I36" s="71"/>
      <c r="J36" s="71"/>
    </row>
    <row r="37" spans="1:10" ht="12.75" customHeight="1">
      <c r="A37" s="95"/>
      <c r="B37" s="138"/>
      <c r="C37" s="56"/>
      <c r="D37" s="25"/>
      <c r="E37" s="26"/>
      <c r="F37" s="2"/>
      <c r="G37" s="6"/>
      <c r="J37" s="7"/>
    </row>
    <row r="38" spans="1:10" s="34" customFormat="1" ht="51">
      <c r="A38" s="100">
        <v>3.2</v>
      </c>
      <c r="B38" s="139" t="s">
        <v>25</v>
      </c>
      <c r="C38" s="92">
        <f>PI()*(1/2)^2*0.2*18</f>
        <v>2.8274333882308138</v>
      </c>
      <c r="D38" s="25" t="s">
        <v>13</v>
      </c>
      <c r="E38" s="26"/>
      <c r="F38" s="24"/>
      <c r="G38" s="71"/>
      <c r="H38" s="71"/>
      <c r="I38" s="71"/>
      <c r="J38" s="71"/>
    </row>
    <row r="39" spans="1:10" ht="12.75" customHeight="1">
      <c r="A39" s="95"/>
      <c r="B39" s="138"/>
      <c r="C39" s="56"/>
      <c r="D39" s="25"/>
      <c r="E39" s="26"/>
      <c r="F39" s="2"/>
      <c r="G39" s="6"/>
      <c r="J39" s="7"/>
    </row>
    <row r="40" spans="1:10" s="34" customFormat="1" ht="78.599999999999994" customHeight="1">
      <c r="A40" s="100">
        <v>3.3</v>
      </c>
      <c r="B40" s="70" t="s">
        <v>54</v>
      </c>
      <c r="C40" s="92">
        <f>(1.2+0.9+0.4)*27</f>
        <v>67.5</v>
      </c>
      <c r="D40" s="131" t="s">
        <v>12</v>
      </c>
      <c r="E40" s="26"/>
      <c r="F40" s="24"/>
      <c r="G40" s="71"/>
      <c r="H40" s="71"/>
      <c r="I40" s="71"/>
      <c r="J40" s="71"/>
    </row>
    <row r="41" spans="1:10" ht="12.75" customHeight="1">
      <c r="A41" s="95"/>
      <c r="B41" s="138"/>
      <c r="C41" s="92"/>
      <c r="D41" s="25"/>
      <c r="E41" s="26"/>
      <c r="F41" s="2"/>
      <c r="G41" s="6"/>
      <c r="J41" s="7"/>
    </row>
    <row r="42" spans="1:10" s="34" customFormat="1" ht="38.25">
      <c r="A42" s="100">
        <v>3.4</v>
      </c>
      <c r="B42" s="70" t="s">
        <v>63</v>
      </c>
      <c r="C42" s="132">
        <v>1313</v>
      </c>
      <c r="D42" s="25" t="s">
        <v>20</v>
      </c>
      <c r="E42" s="26"/>
      <c r="F42" s="24"/>
      <c r="G42" s="71"/>
      <c r="H42" s="71"/>
      <c r="I42" s="71"/>
      <c r="J42" s="71"/>
    </row>
    <row r="43" spans="1:10" ht="12.75" customHeight="1">
      <c r="A43" s="95"/>
      <c r="B43" s="138"/>
      <c r="C43" s="92"/>
      <c r="D43" s="25"/>
      <c r="E43" s="26"/>
      <c r="F43" s="2"/>
      <c r="G43" s="6"/>
      <c r="J43" s="7"/>
    </row>
    <row r="44" spans="1:10" s="34" customFormat="1" ht="51">
      <c r="A44" s="100">
        <v>3.5</v>
      </c>
      <c r="B44" s="70" t="s">
        <v>29</v>
      </c>
      <c r="C44" s="92">
        <f>1.4*27-18*PI()*(1/2)^2</f>
        <v>23.662833058845926</v>
      </c>
      <c r="D44" s="131" t="s">
        <v>12</v>
      </c>
      <c r="E44" s="26"/>
      <c r="F44" s="24"/>
      <c r="G44" s="71"/>
      <c r="H44" s="71"/>
      <c r="I44" s="71"/>
      <c r="J44" s="71"/>
    </row>
    <row r="45" spans="1:10" ht="12.75" customHeight="1">
      <c r="A45" s="95"/>
      <c r="B45" s="138"/>
      <c r="C45" s="56"/>
      <c r="D45" s="25"/>
      <c r="E45" s="26"/>
      <c r="F45" s="2"/>
      <c r="G45" s="6"/>
      <c r="J45" s="7"/>
    </row>
    <row r="46" spans="1:10" s="34" customFormat="1" ht="40.9" customHeight="1">
      <c r="A46" s="100">
        <v>3.6</v>
      </c>
      <c r="B46" s="70" t="s">
        <v>57</v>
      </c>
      <c r="C46" s="92">
        <f>1.26*27</f>
        <v>34.020000000000003</v>
      </c>
      <c r="D46" s="25" t="s">
        <v>13</v>
      </c>
      <c r="E46" s="26"/>
      <c r="F46" s="24"/>
      <c r="G46" s="71"/>
      <c r="H46" s="71"/>
      <c r="I46" s="71"/>
      <c r="J46" s="71"/>
    </row>
    <row r="47" spans="1:10" ht="12.75" customHeight="1">
      <c r="A47" s="95"/>
      <c r="B47" s="138"/>
      <c r="C47" s="56"/>
      <c r="D47" s="25"/>
      <c r="E47" s="26"/>
      <c r="F47" s="2"/>
      <c r="G47" s="6"/>
      <c r="J47" s="7"/>
    </row>
    <row r="48" spans="1:10" s="34" customFormat="1" ht="38.25">
      <c r="A48" s="100">
        <v>3.7</v>
      </c>
      <c r="B48" s="144" t="s">
        <v>68</v>
      </c>
      <c r="C48" s="57">
        <v>3</v>
      </c>
      <c r="D48" s="25" t="s">
        <v>21</v>
      </c>
      <c r="E48" s="26"/>
      <c r="F48" s="24"/>
      <c r="G48" s="71"/>
      <c r="H48" s="71"/>
      <c r="I48" s="71"/>
      <c r="J48" s="71"/>
    </row>
    <row r="49" spans="1:16" ht="12.75" customHeight="1">
      <c r="A49" s="95"/>
      <c r="B49" s="10"/>
      <c r="C49" s="56"/>
      <c r="D49" s="25"/>
      <c r="E49" s="26"/>
      <c r="F49" s="2"/>
      <c r="G49" s="6"/>
      <c r="J49" s="7"/>
    </row>
    <row r="50" spans="1:16" ht="16.5" customHeight="1" thickBot="1">
      <c r="A50" s="95"/>
      <c r="B50" s="280" t="s">
        <v>39</v>
      </c>
      <c r="C50" s="280"/>
      <c r="D50" s="280"/>
      <c r="E50" s="280"/>
      <c r="F50" s="79">
        <f>SUM(F36:F49)</f>
        <v>0</v>
      </c>
      <c r="G50" s="6"/>
      <c r="J50" s="7"/>
    </row>
    <row r="51" spans="1:16" ht="13.5" customHeight="1">
      <c r="A51" s="95"/>
      <c r="B51" s="12"/>
      <c r="C51" s="54"/>
      <c r="D51" s="3"/>
      <c r="E51" s="9"/>
      <c r="F51" s="11"/>
      <c r="G51" s="6"/>
      <c r="J51" s="7"/>
    </row>
    <row r="52" spans="1:16" ht="11.25" customHeight="1">
      <c r="A52" s="101"/>
      <c r="B52" s="20"/>
      <c r="C52" s="59"/>
      <c r="D52" s="35"/>
      <c r="E52" s="23"/>
      <c r="F52" s="2"/>
      <c r="G52" s="6"/>
      <c r="J52" s="7"/>
      <c r="K52" s="36"/>
      <c r="L52" s="42"/>
      <c r="M52" s="43"/>
      <c r="N52" s="44"/>
      <c r="O52" s="44"/>
      <c r="P52" s="45"/>
    </row>
    <row r="53" spans="1:16" customFormat="1" ht="23.25" customHeight="1">
      <c r="A53" s="93">
        <v>4</v>
      </c>
      <c r="B53" s="278" t="s">
        <v>65</v>
      </c>
      <c r="C53" s="278"/>
      <c r="D53" s="278"/>
      <c r="E53" s="278"/>
      <c r="F53" s="278"/>
      <c r="G53" s="69"/>
      <c r="H53" s="69"/>
      <c r="I53" s="69"/>
      <c r="J53" s="69"/>
    </row>
    <row r="54" spans="1:16" s="13" customFormat="1">
      <c r="A54" s="95"/>
      <c r="B54" s="70"/>
      <c r="C54" s="54"/>
      <c r="D54" s="3"/>
      <c r="E54" s="9"/>
      <c r="F54" s="9"/>
      <c r="G54" s="76"/>
    </row>
    <row r="55" spans="1:16" s="22" customFormat="1" ht="138.6" customHeight="1">
      <c r="A55" s="148">
        <v>4.0999999999999996</v>
      </c>
      <c r="B55" s="70" t="s">
        <v>72</v>
      </c>
      <c r="C55" s="57">
        <f>3*23</f>
        <v>69</v>
      </c>
      <c r="D55" s="21" t="s">
        <v>19</v>
      </c>
      <c r="E55" s="120"/>
      <c r="F55" s="150"/>
    </row>
    <row r="56" spans="1:16" ht="11.25" customHeight="1" thickBot="1">
      <c r="A56" s="102"/>
      <c r="B56" s="140"/>
      <c r="C56" s="57"/>
      <c r="D56" s="29"/>
      <c r="E56" s="26"/>
      <c r="F56" s="24"/>
      <c r="G56" s="6"/>
      <c r="J56" s="7"/>
      <c r="K56" s="46"/>
      <c r="L56" s="47"/>
      <c r="M56" s="48"/>
      <c r="N56" s="49"/>
      <c r="O56" s="50"/>
      <c r="P56" s="51"/>
    </row>
    <row r="57" spans="1:16" s="22" customFormat="1" ht="192" customHeight="1">
      <c r="A57" s="148">
        <v>4.2</v>
      </c>
      <c r="B57" s="70" t="s">
        <v>69</v>
      </c>
      <c r="C57" s="57">
        <f>1*23</f>
        <v>23</v>
      </c>
      <c r="D57" s="21" t="s">
        <v>19</v>
      </c>
      <c r="E57" s="120"/>
      <c r="F57" s="150"/>
    </row>
    <row r="58" spans="1:16" ht="11.25" customHeight="1" thickBot="1">
      <c r="A58" s="102"/>
      <c r="B58" s="140"/>
      <c r="C58" s="57"/>
      <c r="D58" s="29"/>
      <c r="E58" s="26"/>
      <c r="F58" s="24"/>
      <c r="G58" s="6"/>
      <c r="J58" s="7"/>
      <c r="K58" s="46"/>
      <c r="L58" s="47"/>
      <c r="M58" s="48"/>
      <c r="N58" s="49"/>
      <c r="O58" s="50"/>
      <c r="P58" s="51"/>
    </row>
    <row r="59" spans="1:16" s="13" customFormat="1" ht="14.25">
      <c r="A59" s="103"/>
      <c r="B59" s="72"/>
      <c r="C59" s="58"/>
      <c r="D59" s="29"/>
      <c r="E59" s="30"/>
      <c r="F59" s="2"/>
      <c r="G59" s="76"/>
      <c r="J59" s="14"/>
    </row>
    <row r="60" spans="1:16" s="28" customFormat="1" ht="13.9" customHeight="1" thickBot="1">
      <c r="A60" s="95"/>
      <c r="B60" s="280" t="s">
        <v>67</v>
      </c>
      <c r="C60" s="280"/>
      <c r="D60" s="280"/>
      <c r="E60" s="280"/>
      <c r="F60" s="80">
        <f>SUM(F55:F58)</f>
        <v>0</v>
      </c>
      <c r="G60" s="27"/>
    </row>
    <row r="61" spans="1:16" s="13" customFormat="1" ht="14.25">
      <c r="A61" s="103"/>
      <c r="B61" s="72"/>
      <c r="C61" s="58"/>
      <c r="D61" s="29"/>
      <c r="E61" s="30"/>
      <c r="F61" s="2"/>
      <c r="G61" s="76"/>
      <c r="J61" s="14"/>
    </row>
    <row r="62" spans="1:16" customFormat="1" ht="23.25" customHeight="1">
      <c r="A62" s="93">
        <v>5</v>
      </c>
      <c r="B62" s="278" t="s">
        <v>45</v>
      </c>
      <c r="C62" s="279"/>
      <c r="D62" s="279"/>
      <c r="E62" s="279"/>
      <c r="F62" s="279"/>
      <c r="G62" s="69"/>
      <c r="H62" s="69"/>
      <c r="I62" s="69"/>
      <c r="J62" s="69"/>
    </row>
    <row r="63" spans="1:16" ht="14.25">
      <c r="A63" s="103"/>
      <c r="B63" s="72"/>
      <c r="C63" s="58"/>
      <c r="D63" s="29"/>
      <c r="E63" s="30"/>
      <c r="F63" s="2"/>
      <c r="G63" s="6"/>
    </row>
    <row r="64" spans="1:16" ht="89.25">
      <c r="A64" s="95">
        <v>5.0999999999999996</v>
      </c>
      <c r="B64" s="144" t="s">
        <v>64</v>
      </c>
      <c r="C64" s="54">
        <f>2*(12+1.4+0.6)</f>
        <v>28</v>
      </c>
      <c r="D64" s="3" t="s">
        <v>4</v>
      </c>
      <c r="E64" s="9"/>
      <c r="F64" s="2"/>
      <c r="G64" s="6"/>
    </row>
    <row r="65" spans="1:10" ht="12" customHeight="1">
      <c r="A65" s="95"/>
      <c r="B65" s="10"/>
      <c r="C65" s="54"/>
      <c r="D65" s="3"/>
      <c r="E65" s="9"/>
      <c r="F65" s="2"/>
      <c r="G65" s="6"/>
    </row>
    <row r="66" spans="1:10" ht="54" customHeight="1">
      <c r="A66" s="95">
        <v>5.2</v>
      </c>
      <c r="B66" s="70" t="s">
        <v>44</v>
      </c>
      <c r="C66" s="54">
        <v>4</v>
      </c>
      <c r="D66" s="94" t="s">
        <v>21</v>
      </c>
      <c r="E66" s="9"/>
      <c r="F66" s="2"/>
      <c r="G66" s="6"/>
    </row>
    <row r="67" spans="1:10" ht="12" customHeight="1">
      <c r="A67" s="95"/>
      <c r="B67" s="10"/>
      <c r="C67" s="54"/>
      <c r="D67" s="3"/>
      <c r="E67" s="9"/>
      <c r="F67" s="2"/>
      <c r="G67" s="6"/>
    </row>
    <row r="68" spans="1:10" s="28" customFormat="1" ht="13.9" customHeight="1" thickBot="1">
      <c r="A68" s="95"/>
      <c r="B68" s="280" t="s">
        <v>46</v>
      </c>
      <c r="C68" s="280"/>
      <c r="D68" s="280"/>
      <c r="E68" s="280"/>
      <c r="F68" s="80">
        <f>SUM(F64:F67)</f>
        <v>0</v>
      </c>
      <c r="G68" s="27"/>
    </row>
    <row r="69" spans="1:10" s="13" customFormat="1" ht="14.25">
      <c r="A69" s="103"/>
      <c r="B69" s="72"/>
      <c r="C69" s="58"/>
      <c r="D69" s="29"/>
      <c r="E69" s="30"/>
      <c r="F69" s="2"/>
      <c r="G69" s="76"/>
      <c r="J69" s="14"/>
    </row>
    <row r="70" spans="1:10" customFormat="1" ht="23.25" customHeight="1">
      <c r="A70" s="93">
        <v>6</v>
      </c>
      <c r="B70" s="278" t="s">
        <v>22</v>
      </c>
      <c r="C70" s="279"/>
      <c r="D70" s="279"/>
      <c r="E70" s="279"/>
      <c r="F70" s="279"/>
      <c r="G70" s="69"/>
      <c r="H70" s="69"/>
      <c r="I70" s="69"/>
      <c r="J70" s="69"/>
    </row>
    <row r="71" spans="1:10" ht="14.25">
      <c r="A71" s="103"/>
      <c r="B71" s="72"/>
      <c r="C71" s="58"/>
      <c r="D71" s="29"/>
      <c r="E71" s="30"/>
      <c r="F71" s="2"/>
      <c r="G71" s="6"/>
    </row>
    <row r="72" spans="1:10" ht="25.5">
      <c r="A72" s="104" t="s">
        <v>34</v>
      </c>
      <c r="B72" s="96" t="s">
        <v>32</v>
      </c>
      <c r="C72" s="55">
        <v>9</v>
      </c>
      <c r="D72" s="29" t="s">
        <v>21</v>
      </c>
      <c r="E72" s="9"/>
      <c r="F72" s="2"/>
      <c r="G72" s="6"/>
    </row>
    <row r="73" spans="1:10" ht="12" customHeight="1">
      <c r="A73" s="95"/>
      <c r="B73" s="10"/>
      <c r="C73" s="54"/>
      <c r="D73" s="3"/>
      <c r="E73" s="9"/>
      <c r="F73" s="2"/>
      <c r="G73" s="6"/>
    </row>
    <row r="74" spans="1:10" ht="37.15" customHeight="1">
      <c r="A74" s="104" t="s">
        <v>35</v>
      </c>
      <c r="B74" s="96" t="s">
        <v>31</v>
      </c>
      <c r="C74" s="55">
        <v>1</v>
      </c>
      <c r="D74" s="29" t="s">
        <v>21</v>
      </c>
      <c r="E74" s="9"/>
      <c r="F74" s="2"/>
      <c r="G74" s="6"/>
    </row>
    <row r="75" spans="1:10" ht="12" customHeight="1">
      <c r="A75" s="95"/>
      <c r="B75" s="10"/>
      <c r="C75" s="54"/>
      <c r="D75" s="3"/>
      <c r="E75" s="9"/>
      <c r="F75" s="2"/>
      <c r="G75" s="6"/>
    </row>
    <row r="76" spans="1:10" ht="25.5">
      <c r="A76" s="104" t="s">
        <v>36</v>
      </c>
      <c r="B76" s="96" t="s">
        <v>27</v>
      </c>
      <c r="C76" s="55">
        <v>4</v>
      </c>
      <c r="D76" s="29" t="s">
        <v>26</v>
      </c>
      <c r="E76" s="9"/>
      <c r="F76" s="2"/>
      <c r="G76" s="6"/>
    </row>
    <row r="77" spans="1:10" ht="12" customHeight="1">
      <c r="A77" s="95"/>
      <c r="B77" s="10"/>
      <c r="C77" s="54"/>
      <c r="D77" s="3"/>
      <c r="E77" s="9"/>
      <c r="F77" s="2"/>
      <c r="G77" s="6"/>
    </row>
    <row r="78" spans="1:10" ht="38.25">
      <c r="A78" s="104" t="s">
        <v>37</v>
      </c>
      <c r="B78" s="96" t="s">
        <v>33</v>
      </c>
      <c r="C78" s="55">
        <v>1</v>
      </c>
      <c r="D78" s="29" t="s">
        <v>21</v>
      </c>
      <c r="E78" s="9"/>
      <c r="F78" s="2"/>
      <c r="G78" s="6"/>
    </row>
    <row r="79" spans="1:10" ht="12" customHeight="1">
      <c r="A79" s="95"/>
      <c r="B79" s="10"/>
      <c r="C79" s="54"/>
      <c r="D79" s="3"/>
      <c r="E79" s="9"/>
      <c r="F79" s="2"/>
      <c r="G79" s="6"/>
    </row>
    <row r="80" spans="1:10">
      <c r="A80" s="104" t="s">
        <v>38</v>
      </c>
      <c r="B80" s="96" t="s">
        <v>28</v>
      </c>
      <c r="C80" s="151">
        <v>1</v>
      </c>
      <c r="D80" s="29" t="s">
        <v>104</v>
      </c>
      <c r="E80" s="9"/>
      <c r="F80" s="2"/>
      <c r="G80" s="6"/>
    </row>
    <row r="81" spans="1:7" ht="12" customHeight="1">
      <c r="A81" s="95"/>
      <c r="B81" s="10"/>
      <c r="C81" s="54"/>
      <c r="D81" s="3"/>
      <c r="E81" s="9"/>
      <c r="F81" s="2"/>
      <c r="G81" s="6"/>
    </row>
    <row r="82" spans="1:7" ht="12" customHeight="1">
      <c r="A82" s="95"/>
      <c r="B82" s="10"/>
      <c r="C82" s="54"/>
      <c r="D82" s="3"/>
      <c r="E82" s="9"/>
      <c r="F82" s="2"/>
      <c r="G82" s="6"/>
    </row>
    <row r="83" spans="1:7" s="28" customFormat="1" ht="13.9" customHeight="1" thickBot="1">
      <c r="A83" s="95"/>
      <c r="B83" s="280" t="s">
        <v>23</v>
      </c>
      <c r="C83" s="280"/>
      <c r="D83" s="280"/>
      <c r="E83" s="280"/>
      <c r="F83" s="80">
        <f>SUM(F72:F81)</f>
        <v>0</v>
      </c>
      <c r="G83" s="27"/>
    </row>
    <row r="84" spans="1:7" s="86" customFormat="1">
      <c r="A84" s="95"/>
      <c r="B84" s="12"/>
      <c r="C84" s="130"/>
      <c r="D84" s="130"/>
      <c r="E84" s="130"/>
      <c r="F84" s="11"/>
      <c r="G84" s="85"/>
    </row>
    <row r="85" spans="1:7" s="86" customFormat="1">
      <c r="A85" s="95"/>
      <c r="B85" s="12"/>
      <c r="C85" s="130"/>
      <c r="D85" s="130"/>
      <c r="E85" s="130"/>
      <c r="F85" s="11"/>
      <c r="G85" s="85"/>
    </row>
    <row r="86" spans="1:7" s="86" customFormat="1" ht="13.5" thickBot="1">
      <c r="A86" s="95"/>
      <c r="B86" s="12"/>
      <c r="C86" s="130"/>
      <c r="D86" s="130"/>
      <c r="E86" s="130"/>
      <c r="F86" s="11"/>
      <c r="G86" s="85"/>
    </row>
    <row r="87" spans="1:7" ht="15.75">
      <c r="A87" s="105" t="s">
        <v>16</v>
      </c>
      <c r="B87" s="60"/>
      <c r="C87" s="61"/>
      <c r="D87" s="61"/>
      <c r="E87" s="60"/>
      <c r="F87" s="62"/>
      <c r="G87" s="6"/>
    </row>
    <row r="88" spans="1:7" ht="15.75">
      <c r="A88" s="106"/>
      <c r="B88" s="37"/>
      <c r="C88" s="81"/>
      <c r="D88" s="81"/>
      <c r="E88" s="37"/>
      <c r="F88" s="82"/>
      <c r="G88" s="6"/>
    </row>
    <row r="89" spans="1:7">
      <c r="A89" s="107" t="s">
        <v>8</v>
      </c>
      <c r="B89" s="89" t="s">
        <v>0</v>
      </c>
      <c r="C89" s="90"/>
      <c r="D89" s="88"/>
      <c r="E89" s="73"/>
      <c r="F89" s="91" t="s">
        <v>10</v>
      </c>
      <c r="G89" s="6"/>
    </row>
    <row r="90" spans="1:7">
      <c r="A90" s="108"/>
      <c r="B90" s="40"/>
      <c r="C90" s="40"/>
      <c r="D90" s="37"/>
      <c r="E90" s="39"/>
      <c r="F90" s="63"/>
      <c r="G90" s="6"/>
    </row>
    <row r="91" spans="1:7">
      <c r="A91" s="109" t="s">
        <v>9</v>
      </c>
      <c r="B91" s="38" t="str">
        <f>B8</f>
        <v>PREDDELA</v>
      </c>
      <c r="C91" s="40"/>
      <c r="D91" s="37"/>
      <c r="E91" s="39"/>
      <c r="F91" s="64">
        <f>F13</f>
        <v>0</v>
      </c>
      <c r="G91" s="6"/>
    </row>
    <row r="92" spans="1:7">
      <c r="A92" s="109"/>
      <c r="B92" s="38"/>
      <c r="C92" s="40"/>
      <c r="D92" s="37"/>
      <c r="E92" s="39"/>
      <c r="F92" s="63"/>
      <c r="G92" s="6"/>
    </row>
    <row r="93" spans="1:7">
      <c r="A93" s="109" t="s">
        <v>5</v>
      </c>
      <c r="B93" s="38" t="str">
        <f>B16</f>
        <v>IZVEDBA UVRTANIH PILOTOV</v>
      </c>
      <c r="C93" s="40"/>
      <c r="D93" s="37"/>
      <c r="E93" s="39"/>
      <c r="F93" s="63">
        <f>F32</f>
        <v>0</v>
      </c>
      <c r="G93" s="6"/>
    </row>
    <row r="94" spans="1:7">
      <c r="A94" s="109"/>
      <c r="B94" s="38"/>
      <c r="C94" s="40"/>
      <c r="D94" s="37"/>
      <c r="E94" s="39"/>
      <c r="F94" s="63"/>
      <c r="G94" s="6"/>
    </row>
    <row r="95" spans="1:7">
      <c r="A95" s="109" t="s">
        <v>6</v>
      </c>
      <c r="B95" s="38" t="str">
        <f>B34</f>
        <v>IZVEDBA AB (SIDRNE) GREDE</v>
      </c>
      <c r="C95" s="40"/>
      <c r="D95" s="37"/>
      <c r="E95" s="39"/>
      <c r="F95" s="63">
        <f>F50</f>
        <v>0</v>
      </c>
      <c r="G95" s="6"/>
    </row>
    <row r="96" spans="1:7">
      <c r="A96" s="109"/>
      <c r="B96" s="38"/>
      <c r="C96" s="40"/>
      <c r="D96" s="37"/>
      <c r="E96" s="39"/>
      <c r="F96" s="63"/>
      <c r="G96" s="6"/>
    </row>
    <row r="97" spans="1:7">
      <c r="A97" s="109" t="s">
        <v>7</v>
      </c>
      <c r="B97" s="38" t="str">
        <f>B53</f>
        <v>TRAJNA PREDNAPETA GEOTEHNIČNA SIDRA</v>
      </c>
      <c r="C97" s="40"/>
      <c r="D97" s="37"/>
      <c r="E97" s="39"/>
      <c r="F97" s="63">
        <f>F60</f>
        <v>0</v>
      </c>
      <c r="G97" s="6"/>
    </row>
    <row r="98" spans="1:7">
      <c r="A98" s="109"/>
      <c r="B98" s="38"/>
      <c r="C98" s="40"/>
      <c r="D98" s="37"/>
      <c r="E98" s="39"/>
      <c r="F98" s="63"/>
      <c r="G98" s="6"/>
    </row>
    <row r="99" spans="1:7">
      <c r="A99" s="109" t="s">
        <v>14</v>
      </c>
      <c r="B99" s="38" t="str">
        <f>B62</f>
        <v>GEOTEHNIČNI MONITORING</v>
      </c>
      <c r="C99" s="40"/>
      <c r="D99" s="37"/>
      <c r="E99" s="39"/>
      <c r="F99" s="63">
        <f>F68</f>
        <v>0</v>
      </c>
      <c r="G99" s="6"/>
    </row>
    <row r="100" spans="1:7">
      <c r="A100" s="109"/>
      <c r="B100" s="38"/>
      <c r="C100" s="40"/>
      <c r="D100" s="37"/>
      <c r="E100" s="39"/>
      <c r="F100" s="63"/>
      <c r="G100" s="6"/>
    </row>
    <row r="101" spans="1:7" ht="13.5" thickBot="1">
      <c r="A101" s="110" t="s">
        <v>42</v>
      </c>
      <c r="B101" s="87" t="str">
        <f>B70</f>
        <v>OSTALO</v>
      </c>
      <c r="C101" s="67"/>
      <c r="D101" s="66"/>
      <c r="E101" s="68"/>
      <c r="F101" s="83">
        <f>F83</f>
        <v>0</v>
      </c>
      <c r="G101" s="6"/>
    </row>
    <row r="102" spans="1:7">
      <c r="A102" s="111"/>
      <c r="B102" s="40"/>
      <c r="C102" s="40"/>
      <c r="D102" s="37"/>
      <c r="E102" s="39"/>
      <c r="F102" s="63"/>
      <c r="G102" s="6"/>
    </row>
    <row r="103" spans="1:7" ht="20.100000000000001" customHeight="1" thickBot="1">
      <c r="A103" s="222"/>
      <c r="B103" s="225" t="str">
        <f>B4</f>
        <v>PILOTNA STENA 2</v>
      </c>
      <c r="C103" s="67"/>
      <c r="D103" s="67"/>
      <c r="E103" s="223" t="s">
        <v>17</v>
      </c>
      <c r="F103" s="224">
        <f>SUM(F91:F101)</f>
        <v>0</v>
      </c>
      <c r="G103" s="6"/>
    </row>
    <row r="104" spans="1:7">
      <c r="A104" s="95"/>
      <c r="B104" s="10"/>
      <c r="C104" s="54"/>
      <c r="D104" s="3"/>
      <c r="E104" s="9"/>
      <c r="F104" s="9"/>
      <c r="G104" s="6"/>
    </row>
    <row r="105" spans="1:7">
      <c r="A105" s="112"/>
      <c r="B105" s="113"/>
      <c r="C105" s="114"/>
      <c r="D105" s="115"/>
      <c r="E105" s="116"/>
      <c r="F105" s="116"/>
    </row>
  </sheetData>
  <protectedRanges>
    <protectedRange sqref="O52:O53" name="Obseg1_1"/>
    <protectedRange sqref="N56 N58" name="Obseg1_5_1"/>
    <protectedRange sqref="E34" name="Obseg1_3"/>
    <protectedRange sqref="E50" name="Obseg1_5_2"/>
    <protectedRange sqref="E38 E40 E42 E36 E44 E46 E48" name="Obseg1_11_1"/>
  </protectedRanges>
  <dataConsolidate/>
  <mergeCells count="12">
    <mergeCell ref="B50:E50"/>
    <mergeCell ref="B8:F8"/>
    <mergeCell ref="B13:E13"/>
    <mergeCell ref="B16:F16"/>
    <mergeCell ref="B32:E32"/>
    <mergeCell ref="B34:F34"/>
    <mergeCell ref="B83:E83"/>
    <mergeCell ref="B53:F53"/>
    <mergeCell ref="B60:E60"/>
    <mergeCell ref="B62:F62"/>
    <mergeCell ref="B68:E68"/>
    <mergeCell ref="B70:F70"/>
  </mergeCells>
  <pageMargins left="0.98425196850393704" right="0.19685039370078741" top="1.4173228346456694" bottom="0.78740157480314965" header="0.6692913385826772" footer="0.31496062992125984"/>
  <pageSetup paperSize="9" fitToHeight="0" orientation="portrait" horizontalDpi="360" verticalDpi="360" r:id="rId1"/>
  <headerFooter alignWithMargins="0">
    <oddHeader>&amp;LMestna občina Koper&amp;RSanacija zemeljskega plazu v Krnici</oddHeader>
    <oddFooter>&amp;C&amp;A&amp;RStran &amp;P / &amp;N</oddFooter>
  </headerFooter>
  <rowBreaks count="1" manualBreakCount="1">
    <brk id="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opLeftCell="A27" zoomScaleNormal="100" zoomScaleSheetLayoutView="100" workbookViewId="0">
      <selection activeCell="E11" sqref="E11:F11"/>
    </sheetView>
  </sheetViews>
  <sheetFormatPr defaultColWidth="9.140625" defaultRowHeight="12.75"/>
  <cols>
    <col min="1" max="1" width="5.28515625" style="97" customWidth="1"/>
    <col min="2" max="2" width="33.7109375" style="19" customWidth="1"/>
    <col min="3" max="3" width="7.85546875" style="52" customWidth="1"/>
    <col min="4" max="4" width="6.7109375" style="15" customWidth="1"/>
    <col min="5" max="5" width="12.7109375" style="16" customWidth="1"/>
    <col min="6" max="6" width="14.7109375" style="16" customWidth="1"/>
    <col min="7" max="7" width="9.140625" style="7"/>
    <col min="8" max="8" width="10.140625" style="7" bestFit="1" customWidth="1"/>
    <col min="9" max="9" width="9.140625" style="7"/>
    <col min="10" max="10" width="15.85546875" style="16" bestFit="1" customWidth="1"/>
    <col min="11" max="16384" width="9.140625" style="7"/>
  </cols>
  <sheetData>
    <row r="1" spans="1:15">
      <c r="G1" s="6"/>
    </row>
    <row r="2" spans="1:15">
      <c r="G2" s="6"/>
    </row>
    <row r="3" spans="1:15" ht="31.5" customHeight="1">
      <c r="A3" s="152" t="s">
        <v>75</v>
      </c>
      <c r="B3" s="75"/>
      <c r="C3" s="75"/>
      <c r="D3" s="75"/>
      <c r="E3" s="75"/>
      <c r="F3" s="74"/>
      <c r="G3" s="6"/>
    </row>
    <row r="4" spans="1:15" ht="31.5" customHeight="1">
      <c r="B4" s="153" t="s">
        <v>50</v>
      </c>
      <c r="G4" s="6"/>
    </row>
    <row r="5" spans="1:15">
      <c r="G5" s="6"/>
    </row>
    <row r="6" spans="1:15" ht="35.25" customHeight="1">
      <c r="A6" s="98" t="s">
        <v>11</v>
      </c>
      <c r="B6" s="17" t="s">
        <v>0</v>
      </c>
      <c r="C6" s="53" t="s">
        <v>1</v>
      </c>
      <c r="D6" s="4" t="s">
        <v>2</v>
      </c>
      <c r="E6" s="5" t="s">
        <v>18</v>
      </c>
      <c r="F6" s="5" t="s">
        <v>10</v>
      </c>
      <c r="G6" s="6"/>
      <c r="J6" s="7"/>
    </row>
    <row r="7" spans="1:15">
      <c r="A7" s="95"/>
      <c r="B7" s="10"/>
      <c r="C7" s="54"/>
      <c r="D7" s="3"/>
      <c r="E7" s="9"/>
      <c r="F7" s="9"/>
      <c r="G7" s="6"/>
      <c r="J7" s="7"/>
    </row>
    <row r="8" spans="1:15" customFormat="1" ht="23.25" customHeight="1">
      <c r="A8" s="93">
        <v>1</v>
      </c>
      <c r="B8" s="278" t="s">
        <v>3</v>
      </c>
      <c r="C8" s="279"/>
      <c r="D8" s="279"/>
      <c r="E8" s="279"/>
      <c r="F8" s="279"/>
      <c r="G8" s="69"/>
      <c r="H8" s="69"/>
      <c r="I8" s="69"/>
      <c r="J8" s="69"/>
      <c r="O8" s="7"/>
    </row>
    <row r="9" spans="1:15">
      <c r="A9" s="99"/>
      <c r="B9" s="18"/>
      <c r="C9" s="55"/>
      <c r="D9" s="1"/>
      <c r="E9" s="9"/>
      <c r="F9" s="2"/>
      <c r="G9" s="6"/>
      <c r="J9" s="7"/>
    </row>
    <row r="10" spans="1:15">
      <c r="A10" s="95"/>
      <c r="B10" s="134"/>
      <c r="C10" s="56"/>
      <c r="D10" s="3"/>
      <c r="E10" s="32"/>
      <c r="F10" s="31"/>
      <c r="G10" s="6"/>
      <c r="J10" s="7"/>
    </row>
    <row r="11" spans="1:15" ht="42" customHeight="1">
      <c r="A11" s="95">
        <v>1.1000000000000001</v>
      </c>
      <c r="B11" s="135" t="s">
        <v>181</v>
      </c>
      <c r="C11" s="77">
        <v>1</v>
      </c>
      <c r="D11" s="78" t="s">
        <v>104</v>
      </c>
      <c r="E11" s="33"/>
      <c r="F11" s="33"/>
      <c r="G11" s="6"/>
      <c r="J11" s="7"/>
    </row>
    <row r="12" spans="1:15">
      <c r="A12" s="95"/>
      <c r="B12" s="134"/>
      <c r="C12" s="56"/>
      <c r="D12" s="3"/>
      <c r="E12" s="32"/>
      <c r="F12" s="31"/>
      <c r="G12" s="6"/>
      <c r="J12" s="7"/>
    </row>
    <row r="13" spans="1:15" s="8" customFormat="1" ht="14.25" customHeight="1" thickBot="1">
      <c r="A13" s="95"/>
      <c r="B13" s="280" t="s">
        <v>15</v>
      </c>
      <c r="C13" s="280"/>
      <c r="D13" s="280"/>
      <c r="E13" s="280"/>
      <c r="F13" s="79">
        <f>SUM(F10:F12)</f>
        <v>0</v>
      </c>
    </row>
    <row r="14" spans="1:15" s="8" customFormat="1" ht="14.25" customHeight="1">
      <c r="A14" s="95"/>
      <c r="B14" s="12"/>
      <c r="C14" s="54"/>
      <c r="D14" s="3"/>
      <c r="E14" s="9"/>
      <c r="F14" s="11"/>
    </row>
    <row r="15" spans="1:15" s="13" customFormat="1" ht="14.25" customHeight="1">
      <c r="A15" s="95"/>
      <c r="B15" s="12"/>
      <c r="C15" s="54"/>
      <c r="D15" s="3"/>
      <c r="E15" s="9"/>
      <c r="F15" s="11"/>
      <c r="G15" s="76"/>
    </row>
    <row r="16" spans="1:15" customFormat="1" ht="23.25" customHeight="1">
      <c r="A16" s="93">
        <v>2</v>
      </c>
      <c r="B16" s="278" t="s">
        <v>24</v>
      </c>
      <c r="C16" s="279"/>
      <c r="D16" s="279"/>
      <c r="E16" s="279"/>
      <c r="F16" s="279"/>
      <c r="G16" s="69"/>
      <c r="H16" s="69"/>
      <c r="I16" s="69"/>
      <c r="J16" s="69"/>
    </row>
    <row r="17" spans="1:11" s="13" customFormat="1">
      <c r="A17" s="95"/>
      <c r="B17" s="12"/>
      <c r="C17" s="54"/>
      <c r="D17" s="3"/>
      <c r="E17" s="9"/>
      <c r="F17" s="9"/>
      <c r="G17" s="76"/>
    </row>
    <row r="18" spans="1:11" ht="25.5">
      <c r="A18" s="95">
        <v>2.1</v>
      </c>
      <c r="B18" s="141" t="s">
        <v>58</v>
      </c>
      <c r="C18" s="132">
        <f>1*20</f>
        <v>20</v>
      </c>
      <c r="D18" s="21" t="s">
        <v>19</v>
      </c>
      <c r="E18" s="120"/>
      <c r="F18" s="24"/>
      <c r="G18" s="6"/>
      <c r="I18" s="121"/>
      <c r="J18" s="123"/>
      <c r="K18" s="122"/>
    </row>
    <row r="19" spans="1:11" s="13" customFormat="1">
      <c r="A19" s="95"/>
      <c r="B19" s="142"/>
      <c r="C19" s="132"/>
      <c r="D19" s="94"/>
      <c r="E19" s="120"/>
      <c r="F19" s="9"/>
      <c r="G19" s="76"/>
    </row>
    <row r="20" spans="1:11" ht="43.9" customHeight="1">
      <c r="A20" s="95">
        <v>2.2000000000000002</v>
      </c>
      <c r="B20" s="141" t="s">
        <v>59</v>
      </c>
      <c r="C20" s="132">
        <f>4*20</f>
        <v>80</v>
      </c>
      <c r="D20" s="21" t="s">
        <v>19</v>
      </c>
      <c r="E20" s="120"/>
      <c r="F20" s="24"/>
      <c r="G20" s="6"/>
      <c r="I20" s="121"/>
      <c r="J20" s="123"/>
      <c r="K20" s="122"/>
    </row>
    <row r="21" spans="1:11" s="13" customFormat="1">
      <c r="A21" s="95"/>
      <c r="B21" s="142"/>
      <c r="C21" s="132"/>
      <c r="D21" s="94"/>
      <c r="E21" s="120"/>
      <c r="F21" s="9"/>
      <c r="G21" s="76"/>
    </row>
    <row r="22" spans="1:11" ht="43.9" customHeight="1">
      <c r="A22" s="95">
        <v>2.2999999999999998</v>
      </c>
      <c r="B22" s="141" t="s">
        <v>60</v>
      </c>
      <c r="C22" s="132">
        <f>3.5*20</f>
        <v>70</v>
      </c>
      <c r="D22" s="21" t="s">
        <v>19</v>
      </c>
      <c r="E22" s="120"/>
      <c r="F22" s="24"/>
      <c r="G22" s="6"/>
      <c r="I22" s="121"/>
      <c r="J22" s="123"/>
      <c r="K22" s="122"/>
    </row>
    <row r="23" spans="1:11" s="13" customFormat="1">
      <c r="A23" s="95"/>
      <c r="B23" s="136"/>
      <c r="C23" s="92"/>
      <c r="D23" s="94"/>
      <c r="E23" s="120"/>
      <c r="F23" s="9"/>
      <c r="G23" s="76"/>
    </row>
    <row r="24" spans="1:11" ht="51">
      <c r="A24" s="95">
        <v>2.4</v>
      </c>
      <c r="B24" s="137" t="s">
        <v>41</v>
      </c>
      <c r="C24" s="132">
        <f>(C18+C20)*PI()*(1/2)^2</f>
        <v>78.539816339744831</v>
      </c>
      <c r="D24" s="21" t="s">
        <v>13</v>
      </c>
      <c r="E24" s="9"/>
      <c r="F24" s="24"/>
      <c r="G24" s="6"/>
      <c r="J24" s="7"/>
    </row>
    <row r="25" spans="1:11" s="13" customFormat="1">
      <c r="A25" s="95"/>
      <c r="B25" s="136"/>
      <c r="C25" s="92"/>
      <c r="D25" s="3"/>
      <c r="E25" s="9"/>
      <c r="F25" s="9"/>
      <c r="G25" s="76"/>
    </row>
    <row r="26" spans="1:11" ht="27.6" customHeight="1">
      <c r="A26" s="95">
        <v>2.5</v>
      </c>
      <c r="B26" s="137" t="s">
        <v>61</v>
      </c>
      <c r="C26" s="132">
        <v>12322</v>
      </c>
      <c r="D26" s="21" t="s">
        <v>20</v>
      </c>
      <c r="E26" s="9"/>
      <c r="F26" s="24"/>
      <c r="G26" s="6"/>
      <c r="J26" s="7"/>
    </row>
    <row r="27" spans="1:11" ht="12.75" customHeight="1">
      <c r="A27" s="95"/>
      <c r="B27" s="138"/>
      <c r="C27" s="133"/>
      <c r="D27" s="3"/>
      <c r="E27" s="9"/>
      <c r="F27" s="2"/>
      <c r="G27" s="6"/>
      <c r="J27" s="7"/>
    </row>
    <row r="28" spans="1:11" ht="63.75">
      <c r="A28" s="95">
        <v>2.6</v>
      </c>
      <c r="B28" s="137" t="s">
        <v>43</v>
      </c>
      <c r="C28" s="132">
        <f>20*(8.5*PI()*(1/2)^2)*1.05</f>
        <v>140.19357216644454</v>
      </c>
      <c r="D28" s="21" t="s">
        <v>13</v>
      </c>
      <c r="E28" s="9"/>
      <c r="F28" s="24"/>
      <c r="G28" s="6"/>
      <c r="J28" s="7"/>
    </row>
    <row r="29" spans="1:11" ht="12.75" customHeight="1">
      <c r="A29" s="95"/>
      <c r="B29" s="138"/>
      <c r="C29" s="56"/>
      <c r="D29" s="3"/>
      <c r="E29" s="9"/>
      <c r="F29" s="2"/>
      <c r="G29" s="6"/>
      <c r="J29" s="7"/>
    </row>
    <row r="30" spans="1:11" ht="29.25" customHeight="1">
      <c r="A30" s="104" t="s">
        <v>172</v>
      </c>
      <c r="B30" s="96" t="s">
        <v>30</v>
      </c>
      <c r="C30" s="55">
        <v>5</v>
      </c>
      <c r="D30" s="29" t="s">
        <v>21</v>
      </c>
      <c r="E30" s="9"/>
      <c r="F30" s="2"/>
      <c r="G30" s="6"/>
    </row>
    <row r="31" spans="1:11" ht="12.75" customHeight="1">
      <c r="A31" s="95"/>
      <c r="B31" s="10"/>
      <c r="C31" s="56"/>
      <c r="D31" s="3"/>
      <c r="E31" s="9"/>
      <c r="F31" s="2"/>
      <c r="G31" s="6"/>
      <c r="J31" s="7"/>
    </row>
    <row r="32" spans="1:11" ht="13.5" thickBot="1">
      <c r="A32" s="95"/>
      <c r="B32" s="280" t="s">
        <v>40</v>
      </c>
      <c r="C32" s="280"/>
      <c r="D32" s="280"/>
      <c r="E32" s="280"/>
      <c r="F32" s="79">
        <f>SUM(F18:F30)</f>
        <v>0</v>
      </c>
      <c r="G32" s="6"/>
      <c r="J32" s="7"/>
    </row>
    <row r="33" spans="1:10" s="8" customFormat="1">
      <c r="A33" s="95"/>
      <c r="B33" s="12"/>
      <c r="C33" s="124"/>
      <c r="D33" s="124"/>
      <c r="E33" s="124"/>
      <c r="F33" s="124"/>
    </row>
    <row r="34" spans="1:10" s="8" customFormat="1">
      <c r="A34" s="95"/>
      <c r="B34" s="12"/>
      <c r="C34" s="124"/>
      <c r="D34" s="124"/>
      <c r="E34" s="124"/>
      <c r="F34" s="124"/>
    </row>
    <row r="35" spans="1:10" customFormat="1" ht="23.25" customHeight="1">
      <c r="A35" s="93">
        <v>3</v>
      </c>
      <c r="B35" s="278" t="s">
        <v>47</v>
      </c>
      <c r="C35" s="279"/>
      <c r="D35" s="279"/>
      <c r="E35" s="279"/>
      <c r="F35" s="279"/>
      <c r="G35" s="69"/>
      <c r="H35" s="69"/>
      <c r="I35" s="69"/>
      <c r="J35" s="69"/>
    </row>
    <row r="36" spans="1:10" s="13" customFormat="1">
      <c r="A36" s="95"/>
      <c r="B36" s="12"/>
      <c r="C36" s="54"/>
      <c r="D36" s="3"/>
      <c r="E36" s="9"/>
      <c r="F36" s="9"/>
      <c r="G36" s="76"/>
    </row>
    <row r="37" spans="1:10" s="34" customFormat="1" ht="63.75">
      <c r="A37" s="100">
        <v>3.1</v>
      </c>
      <c r="B37" s="139" t="s">
        <v>62</v>
      </c>
      <c r="C37" s="132">
        <f>1.4*1.8*30</f>
        <v>75.599999999999994</v>
      </c>
      <c r="D37" s="25" t="s">
        <v>13</v>
      </c>
      <c r="E37" s="26"/>
      <c r="F37" s="24"/>
      <c r="G37" s="71"/>
      <c r="H37" s="71"/>
      <c r="I37" s="71"/>
      <c r="J37" s="71"/>
    </row>
    <row r="38" spans="1:10" ht="12.75" customHeight="1">
      <c r="A38" s="95"/>
      <c r="B38" s="138"/>
      <c r="C38" s="56"/>
      <c r="D38" s="25"/>
      <c r="E38" s="26"/>
      <c r="F38" s="2"/>
      <c r="G38" s="6"/>
      <c r="J38" s="7"/>
    </row>
    <row r="39" spans="1:10" s="34" customFormat="1" ht="51">
      <c r="A39" s="100">
        <v>3.2</v>
      </c>
      <c r="B39" s="139" t="s">
        <v>25</v>
      </c>
      <c r="C39" s="92">
        <f>PI()*(1/2)^2*0.2*20</f>
        <v>3.1415926535897931</v>
      </c>
      <c r="D39" s="25" t="s">
        <v>13</v>
      </c>
      <c r="E39" s="26"/>
      <c r="F39" s="24"/>
      <c r="G39" s="71"/>
      <c r="H39" s="71"/>
      <c r="I39" s="71"/>
      <c r="J39" s="71"/>
    </row>
    <row r="40" spans="1:10" ht="12.75" customHeight="1">
      <c r="A40" s="95"/>
      <c r="B40" s="138"/>
      <c r="C40" s="56"/>
      <c r="D40" s="25"/>
      <c r="E40" s="26"/>
      <c r="F40" s="2"/>
      <c r="G40" s="6"/>
      <c r="J40" s="7"/>
    </row>
    <row r="41" spans="1:10" s="34" customFormat="1" ht="65.25" customHeight="1">
      <c r="A41" s="100">
        <v>3.3</v>
      </c>
      <c r="B41" s="70" t="s">
        <v>56</v>
      </c>
      <c r="C41" s="92">
        <f>(1.2+0.9+0.4)*30</f>
        <v>75</v>
      </c>
      <c r="D41" s="131" t="s">
        <v>12</v>
      </c>
      <c r="E41" s="26"/>
      <c r="F41" s="24"/>
      <c r="G41" s="71"/>
      <c r="H41" s="71"/>
      <c r="I41" s="71"/>
      <c r="J41" s="71"/>
    </row>
    <row r="42" spans="1:10" ht="12.75" customHeight="1">
      <c r="A42" s="95"/>
      <c r="B42" s="138"/>
      <c r="C42" s="92"/>
      <c r="D42" s="25"/>
      <c r="E42" s="26"/>
      <c r="F42" s="2"/>
      <c r="G42" s="6"/>
      <c r="J42" s="7"/>
    </row>
    <row r="43" spans="1:10" s="34" customFormat="1" ht="38.25">
      <c r="A43" s="100">
        <v>3.4</v>
      </c>
      <c r="B43" s="70" t="s">
        <v>63</v>
      </c>
      <c r="C43" s="132">
        <v>1437</v>
      </c>
      <c r="D43" s="25" t="s">
        <v>20</v>
      </c>
      <c r="E43" s="26"/>
      <c r="F43" s="24"/>
      <c r="G43" s="71"/>
      <c r="H43" s="71"/>
      <c r="I43" s="71"/>
      <c r="J43" s="71"/>
    </row>
    <row r="44" spans="1:10" ht="12.75" customHeight="1">
      <c r="A44" s="95"/>
      <c r="B44" s="138"/>
      <c r="C44" s="92"/>
      <c r="D44" s="25"/>
      <c r="E44" s="26"/>
      <c r="F44" s="2"/>
      <c r="G44" s="6"/>
      <c r="J44" s="7"/>
    </row>
    <row r="45" spans="1:10" s="34" customFormat="1" ht="51">
      <c r="A45" s="100">
        <v>3.5</v>
      </c>
      <c r="B45" s="70" t="s">
        <v>29</v>
      </c>
      <c r="C45" s="92">
        <f>1.4*30-20*PI()*(1/2)^2</f>
        <v>26.292036732051034</v>
      </c>
      <c r="D45" s="131" t="s">
        <v>12</v>
      </c>
      <c r="E45" s="26"/>
      <c r="F45" s="24"/>
      <c r="G45" s="71"/>
      <c r="H45" s="71"/>
      <c r="I45" s="71"/>
      <c r="J45" s="71"/>
    </row>
    <row r="46" spans="1:10" ht="12.75" customHeight="1">
      <c r="A46" s="95"/>
      <c r="B46" s="138"/>
      <c r="C46" s="56"/>
      <c r="D46" s="25"/>
      <c r="E46" s="26"/>
      <c r="F46" s="2"/>
      <c r="G46" s="6"/>
      <c r="J46" s="7"/>
    </row>
    <row r="47" spans="1:10" s="34" customFormat="1" ht="40.9" customHeight="1">
      <c r="A47" s="100">
        <v>3.6</v>
      </c>
      <c r="B47" s="70" t="s">
        <v>55</v>
      </c>
      <c r="C47" s="92">
        <f>1.26*30</f>
        <v>37.799999999999997</v>
      </c>
      <c r="D47" s="25" t="s">
        <v>13</v>
      </c>
      <c r="E47" s="26"/>
      <c r="F47" s="24"/>
      <c r="G47" s="71"/>
      <c r="H47" s="71"/>
      <c r="I47" s="71"/>
      <c r="J47" s="71"/>
    </row>
    <row r="48" spans="1:10" ht="12.75" customHeight="1">
      <c r="A48" s="95"/>
      <c r="B48" s="138"/>
      <c r="C48" s="56"/>
      <c r="D48" s="25"/>
      <c r="E48" s="26"/>
      <c r="F48" s="2"/>
      <c r="G48" s="6"/>
      <c r="J48" s="7"/>
    </row>
    <row r="49" spans="1:16" s="34" customFormat="1" ht="38.25">
      <c r="A49" s="100">
        <v>3.7</v>
      </c>
      <c r="B49" s="144" t="s">
        <v>68</v>
      </c>
      <c r="C49" s="57">
        <v>4</v>
      </c>
      <c r="D49" s="25" t="s">
        <v>21</v>
      </c>
      <c r="E49" s="26"/>
      <c r="F49" s="24"/>
      <c r="G49" s="71"/>
      <c r="H49" s="71"/>
      <c r="I49" s="71"/>
      <c r="J49" s="71"/>
    </row>
    <row r="50" spans="1:16" ht="12.75" customHeight="1">
      <c r="A50" s="95"/>
      <c r="B50" s="10"/>
      <c r="C50" s="56"/>
      <c r="D50" s="25"/>
      <c r="E50" s="26"/>
      <c r="F50" s="2"/>
      <c r="G50" s="6"/>
      <c r="J50" s="7"/>
    </row>
    <row r="51" spans="1:16" ht="16.5" customHeight="1" thickBot="1">
      <c r="A51" s="95"/>
      <c r="B51" s="280" t="s">
        <v>39</v>
      </c>
      <c r="C51" s="280"/>
      <c r="D51" s="280"/>
      <c r="E51" s="280"/>
      <c r="F51" s="79">
        <f>SUM(F37:F50)</f>
        <v>0</v>
      </c>
      <c r="G51" s="6"/>
      <c r="J51" s="7"/>
    </row>
    <row r="52" spans="1:16" ht="13.5" customHeight="1">
      <c r="A52" s="95"/>
      <c r="B52" s="12"/>
      <c r="C52" s="54"/>
      <c r="D52" s="3"/>
      <c r="E52" s="9"/>
      <c r="F52" s="11"/>
      <c r="G52" s="6"/>
      <c r="J52" s="7"/>
    </row>
    <row r="53" spans="1:16" ht="11.25" customHeight="1">
      <c r="A53" s="101"/>
      <c r="B53" s="20"/>
      <c r="C53" s="59"/>
      <c r="D53" s="35"/>
      <c r="E53" s="23"/>
      <c r="F53" s="2"/>
      <c r="G53" s="6"/>
      <c r="J53" s="7"/>
      <c r="K53" s="36"/>
      <c r="L53" s="42"/>
      <c r="M53" s="43"/>
      <c r="N53" s="44"/>
      <c r="O53" s="44"/>
      <c r="P53" s="45"/>
    </row>
    <row r="54" spans="1:16" customFormat="1" ht="23.25" customHeight="1">
      <c r="A54" s="93">
        <v>4</v>
      </c>
      <c r="B54" s="278" t="s">
        <v>65</v>
      </c>
      <c r="C54" s="278"/>
      <c r="D54" s="278"/>
      <c r="E54" s="278"/>
      <c r="F54" s="278"/>
      <c r="G54" s="69"/>
      <c r="H54" s="69"/>
      <c r="I54" s="69"/>
      <c r="J54" s="69"/>
    </row>
    <row r="55" spans="1:16" s="13" customFormat="1">
      <c r="A55" s="95"/>
      <c r="B55" s="70"/>
      <c r="C55" s="54"/>
      <c r="D55" s="3"/>
      <c r="E55" s="9"/>
      <c r="F55" s="9"/>
      <c r="G55" s="76"/>
    </row>
    <row r="56" spans="1:16" s="22" customFormat="1" ht="137.44999999999999" customHeight="1">
      <c r="A56" s="148">
        <v>4.0999999999999996</v>
      </c>
      <c r="B56" s="70" t="s">
        <v>71</v>
      </c>
      <c r="C56" s="57">
        <f>9*21</f>
        <v>189</v>
      </c>
      <c r="D56" s="21" t="s">
        <v>19</v>
      </c>
      <c r="E56" s="120"/>
      <c r="F56" s="150"/>
    </row>
    <row r="57" spans="1:16" ht="11.25" customHeight="1" thickBot="1">
      <c r="A57" s="102"/>
      <c r="B57" s="154"/>
      <c r="C57" s="57"/>
      <c r="D57" s="29"/>
      <c r="E57" s="26"/>
      <c r="F57" s="24"/>
      <c r="G57" s="6"/>
      <c r="J57" s="7"/>
      <c r="K57" s="46"/>
      <c r="L57" s="47"/>
      <c r="M57" s="48"/>
      <c r="N57" s="49"/>
      <c r="O57" s="50"/>
      <c r="P57" s="51"/>
    </row>
    <row r="58" spans="1:16" s="22" customFormat="1" ht="192" customHeight="1">
      <c r="A58" s="148">
        <v>4.2</v>
      </c>
      <c r="B58" s="70" t="s">
        <v>70</v>
      </c>
      <c r="C58" s="57">
        <f>1*21</f>
        <v>21</v>
      </c>
      <c r="D58" s="21" t="s">
        <v>19</v>
      </c>
      <c r="E58" s="120"/>
      <c r="F58" s="150"/>
    </row>
    <row r="59" spans="1:16" s="13" customFormat="1" ht="14.25">
      <c r="A59" s="103"/>
      <c r="B59" s="96"/>
      <c r="C59" s="58"/>
      <c r="D59" s="29"/>
      <c r="E59" s="30"/>
      <c r="F59" s="150"/>
      <c r="G59" s="76"/>
      <c r="J59" s="14"/>
    </row>
    <row r="60" spans="1:16" s="28" customFormat="1" ht="13.9" customHeight="1" thickBot="1">
      <c r="A60" s="95"/>
      <c r="B60" s="280" t="s">
        <v>67</v>
      </c>
      <c r="C60" s="280"/>
      <c r="D60" s="280"/>
      <c r="E60" s="280"/>
      <c r="F60" s="80">
        <f>SUM(F56:F58)</f>
        <v>0</v>
      </c>
      <c r="G60" s="27"/>
    </row>
    <row r="61" spans="1:16" s="13" customFormat="1" ht="14.25">
      <c r="A61" s="103"/>
      <c r="B61" s="72"/>
      <c r="C61" s="58"/>
      <c r="D61" s="29"/>
      <c r="E61" s="30"/>
      <c r="F61" s="2"/>
      <c r="G61" s="76"/>
      <c r="J61" s="14"/>
    </row>
    <row r="62" spans="1:16" customFormat="1" ht="23.25" customHeight="1">
      <c r="A62" s="93">
        <v>5</v>
      </c>
      <c r="B62" s="278" t="s">
        <v>45</v>
      </c>
      <c r="C62" s="279"/>
      <c r="D62" s="279"/>
      <c r="E62" s="279"/>
      <c r="F62" s="279"/>
      <c r="G62" s="69"/>
      <c r="H62" s="69"/>
      <c r="I62" s="69"/>
      <c r="J62" s="69"/>
    </row>
    <row r="63" spans="1:16" ht="14.25">
      <c r="A63" s="103"/>
      <c r="B63" s="72"/>
      <c r="C63" s="58"/>
      <c r="D63" s="29"/>
      <c r="E63" s="30"/>
      <c r="F63" s="2"/>
      <c r="G63" s="6"/>
    </row>
    <row r="64" spans="1:16" ht="89.25">
      <c r="A64" s="95">
        <v>5.0999999999999996</v>
      </c>
      <c r="B64" s="144" t="s">
        <v>64</v>
      </c>
      <c r="C64" s="54">
        <f>2*(8.5+1.4+0.6)</f>
        <v>21</v>
      </c>
      <c r="D64" s="3" t="s">
        <v>4</v>
      </c>
      <c r="E64" s="9"/>
      <c r="F64" s="2"/>
      <c r="G64" s="6"/>
    </row>
    <row r="65" spans="1:10" ht="12" customHeight="1">
      <c r="A65" s="95"/>
      <c r="B65" s="10"/>
      <c r="C65" s="54"/>
      <c r="D65" s="3"/>
      <c r="E65" s="9"/>
      <c r="F65" s="2"/>
      <c r="G65" s="6"/>
    </row>
    <row r="66" spans="1:10" ht="54" customHeight="1">
      <c r="A66" s="95">
        <v>5.2</v>
      </c>
      <c r="B66" s="155" t="s">
        <v>44</v>
      </c>
      <c r="C66" s="54">
        <v>5</v>
      </c>
      <c r="D66" s="94" t="s">
        <v>21</v>
      </c>
      <c r="E66" s="9"/>
      <c r="F66" s="2"/>
      <c r="G66" s="6"/>
    </row>
    <row r="67" spans="1:10" ht="12" customHeight="1">
      <c r="A67" s="95"/>
      <c r="B67" s="10"/>
      <c r="C67" s="54"/>
      <c r="D67" s="3"/>
      <c r="E67" s="9"/>
      <c r="F67" s="2"/>
      <c r="G67" s="6"/>
    </row>
    <row r="68" spans="1:10" s="28" customFormat="1" ht="13.9" customHeight="1" thickBot="1">
      <c r="A68" s="95"/>
      <c r="B68" s="280" t="s">
        <v>46</v>
      </c>
      <c r="C68" s="280"/>
      <c r="D68" s="280"/>
      <c r="E68" s="280"/>
      <c r="F68" s="80">
        <f>SUM(F64:F67)</f>
        <v>0</v>
      </c>
      <c r="G68" s="27"/>
    </row>
    <row r="69" spans="1:10" s="13" customFormat="1" ht="14.25">
      <c r="A69" s="103"/>
      <c r="B69" s="72"/>
      <c r="C69" s="58"/>
      <c r="D69" s="29"/>
      <c r="E69" s="30"/>
      <c r="F69" s="2"/>
      <c r="G69" s="76"/>
      <c r="J69" s="14"/>
    </row>
    <row r="70" spans="1:10" customFormat="1" ht="23.25" customHeight="1">
      <c r="A70" s="93">
        <v>6</v>
      </c>
      <c r="B70" s="278" t="s">
        <v>22</v>
      </c>
      <c r="C70" s="279"/>
      <c r="D70" s="279"/>
      <c r="E70" s="279"/>
      <c r="F70" s="279"/>
      <c r="G70" s="69"/>
      <c r="H70" s="69"/>
      <c r="I70" s="69"/>
      <c r="J70" s="69"/>
    </row>
    <row r="71" spans="1:10" ht="14.25">
      <c r="A71" s="103"/>
      <c r="B71" s="72"/>
      <c r="C71" s="58"/>
      <c r="D71" s="29"/>
      <c r="E71" s="30"/>
      <c r="F71" s="2"/>
      <c r="G71" s="6"/>
    </row>
    <row r="72" spans="1:10" ht="25.5">
      <c r="A72" s="104" t="s">
        <v>34</v>
      </c>
      <c r="B72" s="96" t="s">
        <v>32</v>
      </c>
      <c r="C72" s="55">
        <v>10</v>
      </c>
      <c r="D72" s="29" t="s">
        <v>21</v>
      </c>
      <c r="E72" s="9"/>
      <c r="F72" s="2"/>
      <c r="G72" s="6"/>
    </row>
    <row r="73" spans="1:10" ht="12" customHeight="1">
      <c r="A73" s="95"/>
      <c r="B73" s="10"/>
      <c r="C73" s="54"/>
      <c r="D73" s="3"/>
      <c r="E73" s="9"/>
      <c r="F73" s="2"/>
      <c r="G73" s="6"/>
    </row>
    <row r="74" spans="1:10" ht="39" customHeight="1">
      <c r="A74" s="104" t="s">
        <v>35</v>
      </c>
      <c r="B74" s="96" t="s">
        <v>31</v>
      </c>
      <c r="C74" s="55">
        <v>1</v>
      </c>
      <c r="D74" s="29" t="s">
        <v>21</v>
      </c>
      <c r="E74" s="9"/>
      <c r="F74" s="2"/>
      <c r="G74" s="6"/>
    </row>
    <row r="75" spans="1:10" ht="12" customHeight="1">
      <c r="A75" s="95"/>
      <c r="B75" s="10"/>
      <c r="C75" s="54"/>
      <c r="D75" s="3"/>
      <c r="E75" s="9"/>
      <c r="F75" s="2"/>
      <c r="G75" s="6"/>
    </row>
    <row r="76" spans="1:10" ht="25.5">
      <c r="A76" s="104" t="s">
        <v>36</v>
      </c>
      <c r="B76" s="96" t="s">
        <v>27</v>
      </c>
      <c r="C76" s="55">
        <v>4</v>
      </c>
      <c r="D76" s="29" t="s">
        <v>26</v>
      </c>
      <c r="E76" s="9"/>
      <c r="F76" s="2"/>
      <c r="G76" s="6"/>
    </row>
    <row r="77" spans="1:10" ht="12" customHeight="1">
      <c r="A77" s="95"/>
      <c r="B77" s="10"/>
      <c r="C77" s="54"/>
      <c r="D77" s="3"/>
      <c r="E77" s="9"/>
      <c r="F77" s="2"/>
      <c r="G77" s="6"/>
    </row>
    <row r="78" spans="1:10" ht="38.25">
      <c r="A78" s="104" t="s">
        <v>37</v>
      </c>
      <c r="B78" s="96" t="s">
        <v>33</v>
      </c>
      <c r="C78" s="55">
        <v>1</v>
      </c>
      <c r="D78" s="29" t="s">
        <v>21</v>
      </c>
      <c r="E78" s="9"/>
      <c r="F78" s="2"/>
      <c r="G78" s="6"/>
    </row>
    <row r="79" spans="1:10" ht="12" customHeight="1">
      <c r="A79" s="95"/>
      <c r="B79" s="10"/>
      <c r="C79" s="54"/>
      <c r="D79" s="3"/>
      <c r="E79" s="9"/>
      <c r="F79" s="2"/>
      <c r="G79" s="6"/>
    </row>
    <row r="80" spans="1:10">
      <c r="A80" s="104" t="s">
        <v>38</v>
      </c>
      <c r="B80" s="96" t="s">
        <v>28</v>
      </c>
      <c r="C80" s="55">
        <v>1</v>
      </c>
      <c r="D80" s="29" t="s">
        <v>104</v>
      </c>
      <c r="E80" s="9"/>
      <c r="F80" s="2"/>
      <c r="G80" s="6"/>
    </row>
    <row r="81" spans="1:7" ht="12" customHeight="1">
      <c r="A81" s="95"/>
      <c r="B81" s="10"/>
      <c r="C81" s="54"/>
      <c r="D81" s="3"/>
      <c r="E81" s="9"/>
      <c r="F81" s="2"/>
      <c r="G81" s="6"/>
    </row>
    <row r="82" spans="1:7" s="28" customFormat="1" ht="13.9" customHeight="1" thickBot="1">
      <c r="A82" s="95"/>
      <c r="B82" s="280" t="s">
        <v>23</v>
      </c>
      <c r="C82" s="280"/>
      <c r="D82" s="280"/>
      <c r="E82" s="280"/>
      <c r="F82" s="80">
        <f>SUM(F72:F80)</f>
        <v>0</v>
      </c>
      <c r="G82" s="27"/>
    </row>
    <row r="83" spans="1:7" s="86" customFormat="1">
      <c r="A83" s="95"/>
      <c r="B83" s="12"/>
      <c r="C83" s="130"/>
      <c r="D83" s="130"/>
      <c r="E83" s="130"/>
      <c r="F83" s="11"/>
      <c r="G83" s="85"/>
    </row>
    <row r="84" spans="1:7" s="86" customFormat="1">
      <c r="A84" s="95"/>
      <c r="B84" s="12"/>
      <c r="C84" s="130"/>
      <c r="D84" s="130"/>
      <c r="E84" s="130"/>
      <c r="F84" s="11"/>
      <c r="G84" s="85"/>
    </row>
    <row r="85" spans="1:7" s="86" customFormat="1" ht="13.5" thickBot="1">
      <c r="A85" s="95"/>
      <c r="B85" s="12"/>
      <c r="C85" s="130"/>
      <c r="D85" s="130"/>
      <c r="E85" s="130"/>
      <c r="F85" s="11"/>
      <c r="G85" s="85"/>
    </row>
    <row r="86" spans="1:7" ht="15.75">
      <c r="A86" s="105" t="s">
        <v>16</v>
      </c>
      <c r="B86" s="60"/>
      <c r="C86" s="61"/>
      <c r="D86" s="61"/>
      <c r="E86" s="60"/>
      <c r="F86" s="62"/>
      <c r="G86" s="6"/>
    </row>
    <row r="87" spans="1:7" ht="15.75">
      <c r="A87" s="106"/>
      <c r="B87" s="37"/>
      <c r="C87" s="81"/>
      <c r="D87" s="81"/>
      <c r="E87" s="37"/>
      <c r="F87" s="82"/>
      <c r="G87" s="6"/>
    </row>
    <row r="88" spans="1:7">
      <c r="A88" s="107" t="s">
        <v>8</v>
      </c>
      <c r="B88" s="89" t="s">
        <v>0</v>
      </c>
      <c r="C88" s="90"/>
      <c r="D88" s="88"/>
      <c r="E88" s="73"/>
      <c r="F88" s="91" t="s">
        <v>10</v>
      </c>
      <c r="G88" s="6"/>
    </row>
    <row r="89" spans="1:7">
      <c r="A89" s="108"/>
      <c r="B89" s="40"/>
      <c r="C89" s="40"/>
      <c r="D89" s="37"/>
      <c r="E89" s="39"/>
      <c r="F89" s="63"/>
      <c r="G89" s="6"/>
    </row>
    <row r="90" spans="1:7">
      <c r="A90" s="109" t="s">
        <v>9</v>
      </c>
      <c r="B90" s="38" t="str">
        <f>B8</f>
        <v>PREDDELA</v>
      </c>
      <c r="C90" s="40"/>
      <c r="D90" s="37"/>
      <c r="E90" s="39"/>
      <c r="F90" s="64">
        <f>F13</f>
        <v>0</v>
      </c>
      <c r="G90" s="6"/>
    </row>
    <row r="91" spans="1:7">
      <c r="A91" s="109"/>
      <c r="B91" s="38"/>
      <c r="C91" s="40"/>
      <c r="D91" s="37"/>
      <c r="E91" s="39"/>
      <c r="F91" s="63"/>
      <c r="G91" s="6"/>
    </row>
    <row r="92" spans="1:7">
      <c r="A92" s="109" t="s">
        <v>5</v>
      </c>
      <c r="B92" s="38" t="str">
        <f>B16</f>
        <v>IZVEDBA UVRTANIH PILOTOV</v>
      </c>
      <c r="C92" s="40"/>
      <c r="D92" s="37"/>
      <c r="E92" s="39"/>
      <c r="F92" s="63">
        <f>F32</f>
        <v>0</v>
      </c>
      <c r="G92" s="6"/>
    </row>
    <row r="93" spans="1:7">
      <c r="A93" s="109"/>
      <c r="B93" s="38"/>
      <c r="C93" s="40"/>
      <c r="D93" s="37"/>
      <c r="E93" s="39"/>
      <c r="F93" s="63"/>
      <c r="G93" s="6"/>
    </row>
    <row r="94" spans="1:7">
      <c r="A94" s="109" t="s">
        <v>6</v>
      </c>
      <c r="B94" s="38" t="str">
        <f>B35</f>
        <v>IZVEDBA AB (SIDRNE) GREDE</v>
      </c>
      <c r="C94" s="40"/>
      <c r="D94" s="37"/>
      <c r="E94" s="39"/>
      <c r="F94" s="63">
        <f>F51</f>
        <v>0</v>
      </c>
      <c r="G94" s="6"/>
    </row>
    <row r="95" spans="1:7">
      <c r="A95" s="109"/>
      <c r="B95" s="38"/>
      <c r="C95" s="40"/>
      <c r="D95" s="37"/>
      <c r="E95" s="39"/>
      <c r="F95" s="63"/>
      <c r="G95" s="6"/>
    </row>
    <row r="96" spans="1:7">
      <c r="A96" s="109" t="s">
        <v>7</v>
      </c>
      <c r="B96" s="38" t="str">
        <f>B54</f>
        <v>TRAJNA PREDNAPETA GEOTEHNIČNA SIDRA</v>
      </c>
      <c r="C96" s="40"/>
      <c r="D96" s="37"/>
      <c r="E96" s="39"/>
      <c r="F96" s="63">
        <f>F60</f>
        <v>0</v>
      </c>
      <c r="G96" s="6"/>
    </row>
    <row r="97" spans="1:7">
      <c r="A97" s="109"/>
      <c r="B97" s="38"/>
      <c r="C97" s="40"/>
      <c r="D97" s="37"/>
      <c r="E97" s="39"/>
      <c r="F97" s="63"/>
      <c r="G97" s="6"/>
    </row>
    <row r="98" spans="1:7">
      <c r="A98" s="109" t="s">
        <v>14</v>
      </c>
      <c r="B98" s="38" t="str">
        <f>B62</f>
        <v>GEOTEHNIČNI MONITORING</v>
      </c>
      <c r="C98" s="40"/>
      <c r="D98" s="37"/>
      <c r="E98" s="39"/>
      <c r="F98" s="63">
        <f>F68</f>
        <v>0</v>
      </c>
      <c r="G98" s="6"/>
    </row>
    <row r="99" spans="1:7">
      <c r="A99" s="109"/>
      <c r="B99" s="38"/>
      <c r="C99" s="40"/>
      <c r="D99" s="37"/>
      <c r="E99" s="39"/>
      <c r="F99" s="63"/>
      <c r="G99" s="6"/>
    </row>
    <row r="100" spans="1:7" ht="13.5" thickBot="1">
      <c r="A100" s="110" t="s">
        <v>42</v>
      </c>
      <c r="B100" s="87" t="str">
        <f>B70</f>
        <v>OSTALO</v>
      </c>
      <c r="C100" s="67"/>
      <c r="D100" s="66"/>
      <c r="E100" s="68"/>
      <c r="F100" s="83">
        <f>F82</f>
        <v>0</v>
      </c>
      <c r="G100" s="6"/>
    </row>
    <row r="101" spans="1:7">
      <c r="A101" s="111"/>
      <c r="B101" s="40"/>
      <c r="C101" s="40"/>
      <c r="D101" s="37"/>
      <c r="E101" s="39"/>
      <c r="F101" s="63"/>
      <c r="G101" s="6"/>
    </row>
    <row r="102" spans="1:7" ht="20.100000000000001" customHeight="1" thickBot="1">
      <c r="A102" s="222"/>
      <c r="B102" s="225" t="str">
        <f>B4</f>
        <v>PILOTNA STENA 3</v>
      </c>
      <c r="C102" s="67"/>
      <c r="D102" s="67"/>
      <c r="E102" s="223" t="s">
        <v>17</v>
      </c>
      <c r="F102" s="224">
        <f>SUM(F90:F100)</f>
        <v>0</v>
      </c>
      <c r="G102" s="6"/>
    </row>
    <row r="103" spans="1:7">
      <c r="A103" s="112"/>
      <c r="B103" s="113"/>
      <c r="C103" s="114"/>
      <c r="D103" s="115"/>
      <c r="E103" s="116"/>
      <c r="F103" s="116"/>
    </row>
  </sheetData>
  <protectedRanges>
    <protectedRange sqref="O53:O54" name="Obseg1_1"/>
    <protectedRange sqref="N57" name="Obseg1_5_1"/>
    <protectedRange sqref="E35" name="Obseg1_3"/>
    <protectedRange sqref="E51" name="Obseg1_5_2"/>
    <protectedRange sqref="E39 E41 E43 E37 E45 E47 E49" name="Obseg1_11_1"/>
  </protectedRanges>
  <dataConsolidate/>
  <mergeCells count="12">
    <mergeCell ref="B51:E51"/>
    <mergeCell ref="B8:F8"/>
    <mergeCell ref="B13:E13"/>
    <mergeCell ref="B16:F16"/>
    <mergeCell ref="B32:E32"/>
    <mergeCell ref="B35:F35"/>
    <mergeCell ref="B82:E82"/>
    <mergeCell ref="B54:F54"/>
    <mergeCell ref="B60:E60"/>
    <mergeCell ref="B62:F62"/>
    <mergeCell ref="B68:E68"/>
    <mergeCell ref="B70:F70"/>
  </mergeCells>
  <pageMargins left="0.98425196850393704" right="0.19685039370078741" top="1.4173228346456694" bottom="0.78740157480314965" header="0.6692913385826772" footer="0.31496062992125984"/>
  <pageSetup paperSize="9" fitToHeight="0" orientation="portrait" horizontalDpi="360" verticalDpi="360" r:id="rId1"/>
  <headerFooter alignWithMargins="0">
    <oddHeader>&amp;LMestna občina Koper&amp;RSanacija zemeljskega plazu v Krnici</oddHeader>
    <oddFooter>&amp;C&amp;A&amp;RStran &amp;P / &amp;N</oddFooter>
  </headerFooter>
  <rowBreaks count="1" manualBreakCount="1">
    <brk id="5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6"/>
  <sheetViews>
    <sheetView view="pageLayout" topLeftCell="A108" zoomScaleNormal="100" workbookViewId="0">
      <selection activeCell="H124" sqref="H124"/>
    </sheetView>
  </sheetViews>
  <sheetFormatPr defaultRowHeight="12.75"/>
  <cols>
    <col min="2" max="2" width="2.85546875" customWidth="1"/>
    <col min="4" max="4" width="20.5703125" customWidth="1"/>
    <col min="5" max="5" width="21.5703125" customWidth="1"/>
    <col min="6" max="6" width="25.28515625" customWidth="1"/>
  </cols>
  <sheetData>
    <row r="1" spans="1:6" ht="31.5" customHeight="1">
      <c r="A1" s="152" t="s">
        <v>75</v>
      </c>
      <c r="B1" s="75"/>
      <c r="C1" s="75"/>
      <c r="D1" s="75"/>
      <c r="E1" s="75"/>
      <c r="F1" s="74"/>
    </row>
    <row r="2" spans="1:6" ht="31.5" customHeight="1">
      <c r="A2" s="97"/>
      <c r="B2" s="153" t="s">
        <v>175</v>
      </c>
      <c r="C2" s="229"/>
      <c r="D2" s="229"/>
      <c r="E2" s="230"/>
      <c r="F2" s="16"/>
    </row>
    <row r="3" spans="1:6" ht="21.75" customHeight="1">
      <c r="A3" s="97"/>
      <c r="B3" s="19"/>
      <c r="C3" s="289" t="s">
        <v>0</v>
      </c>
      <c r="D3" s="290"/>
      <c r="E3" s="291"/>
      <c r="F3" s="16"/>
    </row>
    <row r="4" spans="1:6" ht="35.25" customHeight="1">
      <c r="A4" s="98" t="s">
        <v>11</v>
      </c>
      <c r="B4" s="17"/>
      <c r="C4" s="53" t="s">
        <v>174</v>
      </c>
      <c r="D4" s="4" t="s">
        <v>1</v>
      </c>
      <c r="E4" s="5" t="s">
        <v>18</v>
      </c>
      <c r="F4" s="5" t="s">
        <v>10</v>
      </c>
    </row>
    <row r="5" spans="1:6" ht="15.75">
      <c r="A5" s="156"/>
      <c r="B5" s="156"/>
      <c r="C5" s="156"/>
      <c r="D5" s="156"/>
      <c r="E5" s="157"/>
      <c r="F5" s="157"/>
    </row>
    <row r="6" spans="1:6">
      <c r="A6" s="158" t="s">
        <v>77</v>
      </c>
      <c r="B6" s="159"/>
      <c r="C6" s="283" t="s">
        <v>78</v>
      </c>
      <c r="D6" s="284"/>
      <c r="E6" s="160"/>
      <c r="F6" s="161"/>
    </row>
    <row r="7" spans="1:6">
      <c r="A7" s="162"/>
      <c r="B7" s="163"/>
      <c r="C7" s="164"/>
      <c r="D7" s="165"/>
      <c r="E7" s="166"/>
      <c r="F7" s="241"/>
    </row>
    <row r="8" spans="1:6">
      <c r="A8" s="167" t="s">
        <v>79</v>
      </c>
      <c r="B8" s="168"/>
      <c r="C8" s="285" t="s">
        <v>80</v>
      </c>
      <c r="D8" s="286"/>
      <c r="E8" s="169"/>
      <c r="F8" s="242"/>
    </row>
    <row r="9" spans="1:6">
      <c r="A9" s="170"/>
      <c r="B9" s="171"/>
      <c r="C9" s="165"/>
      <c r="D9" s="172"/>
      <c r="E9" s="166"/>
      <c r="F9" s="241"/>
    </row>
    <row r="10" spans="1:6" ht="81" customHeight="1">
      <c r="A10" s="173" t="s">
        <v>81</v>
      </c>
      <c r="B10" s="171"/>
      <c r="C10" s="282" t="s">
        <v>182</v>
      </c>
      <c r="D10" s="282"/>
      <c r="E10" s="282"/>
      <c r="F10" s="243"/>
    </row>
    <row r="11" spans="1:6">
      <c r="A11" s="170"/>
      <c r="B11" s="171"/>
      <c r="C11" s="165"/>
      <c r="D11" s="172"/>
      <c r="E11" s="166"/>
      <c r="F11" s="241"/>
    </row>
    <row r="12" spans="1:6">
      <c r="A12" s="170"/>
      <c r="B12" s="171"/>
      <c r="C12" s="174" t="s">
        <v>104</v>
      </c>
      <c r="D12" s="178">
        <v>1</v>
      </c>
      <c r="E12" s="166"/>
      <c r="F12" s="244"/>
    </row>
    <row r="13" spans="1:6" ht="9.75" customHeight="1">
      <c r="A13" s="162"/>
      <c r="B13" s="163"/>
      <c r="C13" s="164"/>
      <c r="D13" s="165"/>
      <c r="E13" s="166"/>
      <c r="F13" s="244"/>
    </row>
    <row r="14" spans="1:6">
      <c r="A14" s="167" t="s">
        <v>82</v>
      </c>
      <c r="B14" s="168"/>
      <c r="C14" s="285" t="s">
        <v>83</v>
      </c>
      <c r="D14" s="286"/>
      <c r="E14" s="169"/>
      <c r="F14" s="245"/>
    </row>
    <row r="15" spans="1:6">
      <c r="A15" s="175"/>
      <c r="B15" s="176"/>
      <c r="C15" s="177"/>
      <c r="D15" s="178"/>
      <c r="E15" s="179"/>
      <c r="F15" s="245"/>
    </row>
    <row r="16" spans="1:6" ht="26.25" customHeight="1">
      <c r="A16" s="180" t="s">
        <v>84</v>
      </c>
      <c r="B16" s="176"/>
      <c r="C16" s="287" t="s">
        <v>85</v>
      </c>
      <c r="D16" s="287"/>
      <c r="E16" s="287"/>
      <c r="F16" s="246"/>
    </row>
    <row r="17" spans="1:6">
      <c r="A17" s="175"/>
      <c r="B17" s="176"/>
      <c r="C17" s="177" t="s">
        <v>86</v>
      </c>
      <c r="D17" s="178">
        <v>1</v>
      </c>
      <c r="E17" s="169"/>
      <c r="F17" s="245"/>
    </row>
    <row r="18" spans="1:6">
      <c r="A18" s="175"/>
      <c r="B18" s="176"/>
      <c r="C18" s="177"/>
      <c r="D18" s="178"/>
      <c r="E18" s="179"/>
      <c r="F18" s="245"/>
    </row>
    <row r="19" spans="1:6" ht="28.5" customHeight="1">
      <c r="A19" s="180" t="s">
        <v>87</v>
      </c>
      <c r="B19" s="176"/>
      <c r="C19" s="287" t="s">
        <v>88</v>
      </c>
      <c r="D19" s="287"/>
      <c r="E19" s="287"/>
      <c r="F19" s="246"/>
    </row>
    <row r="20" spans="1:6" ht="14.25">
      <c r="A20" s="175"/>
      <c r="B20" s="176"/>
      <c r="C20" s="177" t="s">
        <v>89</v>
      </c>
      <c r="D20" s="178">
        <v>25</v>
      </c>
      <c r="E20" s="169"/>
      <c r="F20" s="245"/>
    </row>
    <row r="21" spans="1:6">
      <c r="A21" s="175"/>
      <c r="B21" s="176"/>
      <c r="C21" s="177"/>
      <c r="D21" s="178"/>
      <c r="E21" s="179"/>
      <c r="F21" s="245"/>
    </row>
    <row r="22" spans="1:6" ht="25.5" customHeight="1">
      <c r="A22" s="180" t="s">
        <v>90</v>
      </c>
      <c r="B22" s="176"/>
      <c r="C22" s="287" t="s">
        <v>91</v>
      </c>
      <c r="D22" s="287"/>
      <c r="E22" s="287"/>
      <c r="F22" s="246"/>
    </row>
    <row r="23" spans="1:6">
      <c r="A23" s="175"/>
      <c r="B23" s="176"/>
      <c r="C23" s="177" t="s">
        <v>92</v>
      </c>
      <c r="D23" s="178">
        <v>6</v>
      </c>
      <c r="E23" s="169"/>
      <c r="F23" s="245"/>
    </row>
    <row r="24" spans="1:6">
      <c r="A24" s="175"/>
      <c r="B24" s="176"/>
      <c r="C24" s="177"/>
      <c r="D24" s="178"/>
      <c r="E24" s="179"/>
      <c r="F24" s="245"/>
    </row>
    <row r="25" spans="1:6" ht="24.75" customHeight="1">
      <c r="A25" s="180" t="s">
        <v>93</v>
      </c>
      <c r="B25" s="176"/>
      <c r="C25" s="287" t="s">
        <v>94</v>
      </c>
      <c r="D25" s="287"/>
      <c r="E25" s="287"/>
      <c r="F25" s="246"/>
    </row>
    <row r="26" spans="1:6">
      <c r="A26" s="175"/>
      <c r="B26" s="176"/>
      <c r="C26" s="177" t="s">
        <v>95</v>
      </c>
      <c r="D26" s="178">
        <v>42</v>
      </c>
      <c r="E26" s="169"/>
      <c r="F26" s="245"/>
    </row>
    <row r="27" spans="1:6">
      <c r="A27" s="175"/>
      <c r="B27" s="176"/>
      <c r="C27" s="177"/>
      <c r="D27" s="178"/>
      <c r="E27" s="179"/>
      <c r="F27" s="245"/>
    </row>
    <row r="28" spans="1:6" ht="66" customHeight="1">
      <c r="A28" s="180" t="s">
        <v>96</v>
      </c>
      <c r="B28" s="176"/>
      <c r="C28" s="287" t="s">
        <v>97</v>
      </c>
      <c r="D28" s="287"/>
      <c r="E28" s="287"/>
      <c r="F28" s="246"/>
    </row>
    <row r="29" spans="1:6" ht="14.25">
      <c r="A29" s="175"/>
      <c r="B29" s="176"/>
      <c r="C29" s="177" t="s">
        <v>98</v>
      </c>
      <c r="D29" s="178">
        <v>50</v>
      </c>
      <c r="E29" s="169"/>
      <c r="F29" s="245"/>
    </row>
    <row r="30" spans="1:6">
      <c r="A30" s="167"/>
      <c r="B30" s="168"/>
      <c r="C30" s="181"/>
      <c r="D30" s="182"/>
      <c r="E30" s="169"/>
      <c r="F30" s="245"/>
    </row>
    <row r="31" spans="1:6" ht="30" customHeight="1">
      <c r="A31" s="183" t="s">
        <v>99</v>
      </c>
      <c r="B31" s="171"/>
      <c r="C31" s="282" t="s">
        <v>100</v>
      </c>
      <c r="D31" s="282"/>
      <c r="E31" s="282"/>
      <c r="F31" s="247"/>
    </row>
    <row r="32" spans="1:6" ht="14.25">
      <c r="A32" s="170"/>
      <c r="B32" s="171"/>
      <c r="C32" s="174" t="s">
        <v>101</v>
      </c>
      <c r="D32" s="172">
        <v>4</v>
      </c>
      <c r="E32" s="166"/>
      <c r="F32" s="244"/>
    </row>
    <row r="33" spans="1:6">
      <c r="A33" s="170"/>
      <c r="B33" s="171"/>
      <c r="C33" s="174"/>
      <c r="D33" s="172"/>
      <c r="E33" s="184"/>
      <c r="F33" s="244"/>
    </row>
    <row r="34" spans="1:6" ht="28.5" customHeight="1">
      <c r="A34" s="185" t="s">
        <v>102</v>
      </c>
      <c r="B34" s="171"/>
      <c r="C34" s="281" t="s">
        <v>176</v>
      </c>
      <c r="D34" s="282"/>
      <c r="E34" s="282"/>
      <c r="F34" s="247"/>
    </row>
    <row r="35" spans="1:6" ht="14.25">
      <c r="A35" s="170"/>
      <c r="B35" s="171"/>
      <c r="C35" s="174" t="s">
        <v>103</v>
      </c>
      <c r="D35" s="172">
        <v>45</v>
      </c>
      <c r="E35" s="166"/>
      <c r="F35" s="244"/>
    </row>
    <row r="36" spans="1:6">
      <c r="A36" s="170"/>
      <c r="B36" s="171"/>
      <c r="C36" s="174"/>
      <c r="D36" s="172"/>
      <c r="E36" s="166"/>
      <c r="F36" s="248"/>
    </row>
    <row r="37" spans="1:6" ht="13.5" customHeight="1" thickBot="1">
      <c r="A37" s="186"/>
      <c r="B37" s="187"/>
      <c r="C37" s="292" t="s">
        <v>105</v>
      </c>
      <c r="D37" s="292"/>
      <c r="E37" s="188"/>
      <c r="F37" s="249">
        <f>SUM(F12:F35)</f>
        <v>0</v>
      </c>
    </row>
    <row r="38" spans="1:6" ht="13.5" customHeight="1" thickTop="1">
      <c r="A38" s="197"/>
      <c r="B38" s="198"/>
      <c r="C38" s="231"/>
      <c r="D38" s="231"/>
      <c r="E38" s="201"/>
      <c r="F38" s="250"/>
    </row>
    <row r="39" spans="1:6" ht="13.5" customHeight="1">
      <c r="A39" s="158" t="s">
        <v>106</v>
      </c>
      <c r="B39" s="159"/>
      <c r="C39" s="293" t="s">
        <v>107</v>
      </c>
      <c r="D39" s="293"/>
      <c r="E39" s="293"/>
      <c r="F39" s="251"/>
    </row>
    <row r="40" spans="1:6">
      <c r="A40" s="162"/>
      <c r="B40" s="163"/>
      <c r="C40" s="164"/>
      <c r="D40" s="165"/>
      <c r="E40" s="166"/>
      <c r="F40" s="252"/>
    </row>
    <row r="41" spans="1:6">
      <c r="A41" s="167" t="s">
        <v>108</v>
      </c>
      <c r="B41" s="168"/>
      <c r="C41" s="285" t="s">
        <v>109</v>
      </c>
      <c r="D41" s="286"/>
      <c r="E41" s="169"/>
      <c r="F41" s="245"/>
    </row>
    <row r="42" spans="1:6">
      <c r="A42" s="189"/>
      <c r="B42" s="190"/>
      <c r="C42" s="191"/>
      <c r="D42" s="192"/>
      <c r="E42" s="193"/>
      <c r="F42" s="253"/>
    </row>
    <row r="43" spans="1:6" ht="52.5" customHeight="1">
      <c r="A43" s="173" t="s">
        <v>110</v>
      </c>
      <c r="B43" s="171"/>
      <c r="C43" s="288" t="s">
        <v>111</v>
      </c>
      <c r="D43" s="288"/>
      <c r="E43" s="288"/>
      <c r="F43" s="247"/>
    </row>
    <row r="44" spans="1:6">
      <c r="A44" s="170"/>
      <c r="B44" s="171"/>
      <c r="C44" s="288"/>
      <c r="D44" s="288"/>
      <c r="E44" s="288"/>
      <c r="F44" s="244"/>
    </row>
    <row r="45" spans="1:6">
      <c r="A45" s="170"/>
      <c r="B45" s="171"/>
      <c r="C45" s="194" t="s">
        <v>112</v>
      </c>
      <c r="D45" s="172">
        <v>24.8</v>
      </c>
      <c r="E45" s="184"/>
      <c r="F45" s="244"/>
    </row>
    <row r="46" spans="1:6">
      <c r="A46" s="189"/>
      <c r="B46" s="190"/>
      <c r="C46" s="191"/>
      <c r="D46" s="192"/>
      <c r="E46" s="193"/>
      <c r="F46" s="253"/>
    </row>
    <row r="47" spans="1:6" ht="67.5" customHeight="1">
      <c r="A47" s="173" t="s">
        <v>113</v>
      </c>
      <c r="B47" s="171"/>
      <c r="C47" s="288" t="s">
        <v>114</v>
      </c>
      <c r="D47" s="288"/>
      <c r="E47" s="288"/>
      <c r="F47" s="247"/>
    </row>
    <row r="48" spans="1:6">
      <c r="A48" s="170"/>
      <c r="B48" s="171"/>
      <c r="C48" s="288"/>
      <c r="D48" s="288"/>
      <c r="E48" s="288"/>
      <c r="F48" s="244"/>
    </row>
    <row r="49" spans="1:6" ht="14.25">
      <c r="A49" s="170"/>
      <c r="B49" s="171"/>
      <c r="C49" s="232" t="s">
        <v>177</v>
      </c>
      <c r="D49" s="172">
        <v>36</v>
      </c>
      <c r="E49" s="184"/>
      <c r="F49" s="244"/>
    </row>
    <row r="50" spans="1:6">
      <c r="A50" s="189"/>
      <c r="B50" s="190"/>
      <c r="C50" s="191"/>
      <c r="D50" s="192"/>
      <c r="E50" s="193"/>
      <c r="F50" s="253"/>
    </row>
    <row r="51" spans="1:6" ht="53.25" customHeight="1">
      <c r="A51" s="173" t="s">
        <v>115</v>
      </c>
      <c r="B51" s="171"/>
      <c r="C51" s="288" t="s">
        <v>116</v>
      </c>
      <c r="D51" s="288"/>
      <c r="E51" s="288"/>
      <c r="F51" s="247"/>
    </row>
    <row r="52" spans="1:6">
      <c r="A52" s="170"/>
      <c r="B52" s="171"/>
      <c r="C52" s="288" t="s">
        <v>117</v>
      </c>
      <c r="D52" s="288"/>
      <c r="E52" s="288"/>
      <c r="F52" s="244"/>
    </row>
    <row r="53" spans="1:6" ht="14.25">
      <c r="A53" s="170"/>
      <c r="B53" s="171"/>
      <c r="C53" s="232" t="s">
        <v>177</v>
      </c>
      <c r="D53" s="172">
        <v>14.4</v>
      </c>
      <c r="E53" s="184"/>
      <c r="F53" s="244"/>
    </row>
    <row r="54" spans="1:6">
      <c r="A54" s="170"/>
      <c r="B54" s="171"/>
      <c r="C54" s="174"/>
      <c r="D54" s="172"/>
      <c r="E54" s="166"/>
      <c r="F54" s="244"/>
    </row>
    <row r="55" spans="1:6">
      <c r="A55" s="167" t="s">
        <v>118</v>
      </c>
      <c r="B55" s="168"/>
      <c r="C55" s="285" t="s">
        <v>119</v>
      </c>
      <c r="D55" s="286"/>
      <c r="E55" s="169"/>
      <c r="F55" s="245"/>
    </row>
    <row r="56" spans="1:6">
      <c r="A56" s="162"/>
      <c r="B56" s="163"/>
      <c r="C56" s="164"/>
      <c r="D56" s="165"/>
      <c r="E56" s="166"/>
      <c r="F56" s="244"/>
    </row>
    <row r="57" spans="1:6">
      <c r="A57" s="170" t="s">
        <v>120</v>
      </c>
      <c r="B57" s="195" t="s">
        <v>121</v>
      </c>
      <c r="C57" s="282" t="s">
        <v>122</v>
      </c>
      <c r="D57" s="282"/>
      <c r="E57" s="282"/>
      <c r="F57" s="247"/>
    </row>
    <row r="58" spans="1:6">
      <c r="A58" s="170"/>
      <c r="B58" s="171"/>
      <c r="C58" s="288" t="s">
        <v>123</v>
      </c>
      <c r="D58" s="288"/>
      <c r="E58" s="288"/>
      <c r="F58" s="244"/>
    </row>
    <row r="59" spans="1:6" ht="14.25">
      <c r="A59" s="170"/>
      <c r="B59" s="171"/>
      <c r="C59" s="174" t="s">
        <v>12</v>
      </c>
      <c r="D59" s="172">
        <v>75</v>
      </c>
      <c r="E59" s="166"/>
      <c r="F59" s="244"/>
    </row>
    <row r="60" spans="1:6">
      <c r="A60" s="162"/>
      <c r="B60" s="163"/>
      <c r="C60" s="164"/>
      <c r="D60" s="165"/>
      <c r="E60" s="166"/>
      <c r="F60" s="244"/>
    </row>
    <row r="61" spans="1:6">
      <c r="A61" s="167" t="s">
        <v>124</v>
      </c>
      <c r="B61" s="168"/>
      <c r="C61" s="285" t="s">
        <v>125</v>
      </c>
      <c r="D61" s="286"/>
      <c r="E61" s="169"/>
      <c r="F61" s="245"/>
    </row>
    <row r="62" spans="1:6">
      <c r="A62" s="170"/>
      <c r="B62" s="171"/>
      <c r="C62" s="165"/>
      <c r="D62" s="172"/>
      <c r="E62" s="166"/>
      <c r="F62" s="244"/>
    </row>
    <row r="63" spans="1:6" ht="42.75" customHeight="1">
      <c r="A63" s="170" t="s">
        <v>126</v>
      </c>
      <c r="B63" s="196"/>
      <c r="C63" s="282" t="s">
        <v>127</v>
      </c>
      <c r="D63" s="282"/>
      <c r="E63" s="282"/>
      <c r="F63" s="247"/>
    </row>
    <row r="64" spans="1:6">
      <c r="A64" s="170"/>
      <c r="B64" s="171"/>
      <c r="C64" s="288" t="s">
        <v>128</v>
      </c>
      <c r="D64" s="288"/>
      <c r="E64" s="288"/>
      <c r="F64" s="244"/>
    </row>
    <row r="65" spans="1:6" ht="28.5">
      <c r="A65" s="170"/>
      <c r="B65" s="171"/>
      <c r="C65" s="174" t="s">
        <v>129</v>
      </c>
      <c r="D65" s="172">
        <v>10</v>
      </c>
      <c r="E65" s="166"/>
      <c r="F65" s="244"/>
    </row>
    <row r="66" spans="1:6">
      <c r="A66" s="162"/>
      <c r="B66" s="163"/>
      <c r="C66" s="164"/>
      <c r="D66" s="165"/>
      <c r="E66" s="166"/>
      <c r="F66" s="244"/>
    </row>
    <row r="67" spans="1:6">
      <c r="A67" s="167" t="s">
        <v>130</v>
      </c>
      <c r="B67" s="168"/>
      <c r="C67" s="285" t="s">
        <v>131</v>
      </c>
      <c r="D67" s="286"/>
      <c r="E67" s="179"/>
      <c r="F67" s="245"/>
    </row>
    <row r="68" spans="1:6">
      <c r="A68" s="189"/>
      <c r="B68" s="190"/>
      <c r="C68" s="191"/>
      <c r="D68" s="192"/>
      <c r="E68" s="193"/>
      <c r="F68" s="253"/>
    </row>
    <row r="69" spans="1:6" ht="37.5" customHeight="1">
      <c r="A69" s="173" t="s">
        <v>132</v>
      </c>
      <c r="B69" s="171"/>
      <c r="C69" s="288" t="s">
        <v>133</v>
      </c>
      <c r="D69" s="288"/>
      <c r="E69" s="288"/>
      <c r="F69" s="247"/>
    </row>
    <row r="70" spans="1:6">
      <c r="A70" s="170"/>
      <c r="B70" s="171"/>
      <c r="C70" s="165"/>
      <c r="D70" s="172"/>
      <c r="E70" s="184"/>
      <c r="F70" s="244"/>
    </row>
    <row r="71" spans="1:6">
      <c r="A71" s="170"/>
      <c r="B71" s="171"/>
      <c r="C71" s="174" t="s">
        <v>21</v>
      </c>
      <c r="D71" s="172">
        <v>20</v>
      </c>
      <c r="E71" s="184"/>
      <c r="F71" s="244"/>
    </row>
    <row r="72" spans="1:6">
      <c r="A72" s="162"/>
      <c r="B72" s="163"/>
      <c r="C72" s="164"/>
      <c r="D72" s="165"/>
      <c r="E72" s="166"/>
      <c r="F72" s="252"/>
    </row>
    <row r="73" spans="1:6" ht="13.5" thickBot="1">
      <c r="A73" s="186"/>
      <c r="B73" s="187"/>
      <c r="C73" s="202" t="s">
        <v>134</v>
      </c>
      <c r="D73" s="203"/>
      <c r="E73" s="188"/>
      <c r="F73" s="249">
        <f>SUM(F41:F71)</f>
        <v>0</v>
      </c>
    </row>
    <row r="74" spans="1:6" ht="13.5" thickTop="1">
      <c r="A74" s="204"/>
      <c r="B74" s="171"/>
      <c r="C74" s="171"/>
      <c r="D74" s="171"/>
      <c r="E74" s="166"/>
      <c r="F74" s="254"/>
    </row>
    <row r="75" spans="1:6">
      <c r="A75" s="237" t="s">
        <v>135</v>
      </c>
      <c r="B75" s="238"/>
      <c r="C75" s="297" t="s">
        <v>136</v>
      </c>
      <c r="D75" s="298"/>
      <c r="E75" s="239"/>
      <c r="F75" s="255"/>
    </row>
    <row r="76" spans="1:6" ht="9" customHeight="1">
      <c r="A76" s="207"/>
      <c r="B76" s="208"/>
      <c r="C76" s="209"/>
      <c r="D76" s="210"/>
      <c r="E76" s="211"/>
      <c r="F76" s="256"/>
    </row>
    <row r="77" spans="1:6">
      <c r="A77" s="167" t="s">
        <v>137</v>
      </c>
      <c r="B77" s="168"/>
      <c r="C77" s="285" t="s">
        <v>138</v>
      </c>
      <c r="D77" s="286"/>
      <c r="E77" s="169"/>
      <c r="F77" s="257"/>
    </row>
    <row r="78" spans="1:6" ht="6.75" customHeight="1">
      <c r="A78" s="167"/>
      <c r="B78" s="168"/>
      <c r="C78" s="181"/>
      <c r="D78" s="182"/>
      <c r="E78" s="169"/>
      <c r="F78" s="257"/>
    </row>
    <row r="79" spans="1:6" ht="40.5" customHeight="1">
      <c r="A79" s="170" t="s">
        <v>139</v>
      </c>
      <c r="B79" s="196"/>
      <c r="C79" s="282" t="s">
        <v>140</v>
      </c>
      <c r="D79" s="282"/>
      <c r="E79" s="282"/>
      <c r="F79" s="258"/>
    </row>
    <row r="80" spans="1:6">
      <c r="A80" s="170"/>
      <c r="B80" s="171"/>
      <c r="C80" s="165"/>
      <c r="D80" s="172"/>
      <c r="E80" s="166"/>
      <c r="F80" s="252"/>
    </row>
    <row r="81" spans="1:6" ht="14.25">
      <c r="A81" s="170"/>
      <c r="B81" s="171"/>
      <c r="C81" s="233" t="s">
        <v>178</v>
      </c>
      <c r="D81" s="172">
        <v>18</v>
      </c>
      <c r="E81" s="166"/>
      <c r="F81" s="244"/>
    </row>
    <row r="82" spans="1:6">
      <c r="A82" s="170"/>
      <c r="B82" s="171"/>
      <c r="C82" s="174"/>
      <c r="D82" s="205"/>
      <c r="E82" s="166"/>
      <c r="F82" s="248"/>
    </row>
    <row r="83" spans="1:6" ht="13.5" thickBot="1">
      <c r="A83" s="186"/>
      <c r="B83" s="187"/>
      <c r="C83" s="202" t="s">
        <v>141</v>
      </c>
      <c r="D83" s="203"/>
      <c r="E83" s="188"/>
      <c r="F83" s="249">
        <f>SUM(F75:F82)</f>
        <v>0</v>
      </c>
    </row>
    <row r="84" spans="1:6" ht="9" customHeight="1" thickTop="1">
      <c r="A84" s="197"/>
      <c r="B84" s="198"/>
      <c r="C84" s="206"/>
      <c r="D84" s="234"/>
      <c r="E84" s="201"/>
      <c r="F84" s="259"/>
    </row>
    <row r="85" spans="1:6">
      <c r="A85" s="158" t="s">
        <v>142</v>
      </c>
      <c r="B85" s="159"/>
      <c r="C85" s="283" t="s">
        <v>143</v>
      </c>
      <c r="D85" s="284"/>
      <c r="E85" s="160"/>
      <c r="F85" s="251"/>
    </row>
    <row r="86" spans="1:6">
      <c r="A86" s="167"/>
      <c r="B86" s="168"/>
      <c r="C86" s="181"/>
      <c r="D86" s="182"/>
      <c r="E86" s="169"/>
      <c r="F86" s="260"/>
    </row>
    <row r="87" spans="1:6">
      <c r="A87" s="167" t="s">
        <v>144</v>
      </c>
      <c r="B87" s="168"/>
      <c r="C87" s="285" t="s">
        <v>145</v>
      </c>
      <c r="D87" s="286"/>
      <c r="E87" s="169"/>
      <c r="F87" s="260"/>
    </row>
    <row r="88" spans="1:6">
      <c r="A88" s="204"/>
      <c r="B88" s="171"/>
      <c r="C88" s="171"/>
      <c r="D88" s="171"/>
      <c r="E88" s="184"/>
      <c r="F88" s="261"/>
    </row>
    <row r="89" spans="1:6" ht="38.25" customHeight="1">
      <c r="A89" s="170" t="s">
        <v>146</v>
      </c>
      <c r="B89" s="196"/>
      <c r="C89" s="282" t="s">
        <v>147</v>
      </c>
      <c r="D89" s="282"/>
      <c r="E89" s="282"/>
      <c r="F89" s="262"/>
    </row>
    <row r="90" spans="1:6">
      <c r="A90" s="170"/>
      <c r="B90" s="171"/>
      <c r="C90" s="296"/>
      <c r="D90" s="296"/>
      <c r="E90" s="184"/>
      <c r="F90" s="263"/>
    </row>
    <row r="91" spans="1:6" ht="14.25">
      <c r="A91" s="170"/>
      <c r="B91" s="171"/>
      <c r="C91" s="174" t="s">
        <v>148</v>
      </c>
      <c r="D91" s="172">
        <v>70.5</v>
      </c>
      <c r="E91" s="184"/>
      <c r="F91" s="263"/>
    </row>
    <row r="92" spans="1:6">
      <c r="A92" s="167"/>
      <c r="B92" s="168"/>
      <c r="C92" s="181"/>
      <c r="D92" s="182"/>
      <c r="E92" s="169"/>
      <c r="F92" s="260"/>
    </row>
    <row r="93" spans="1:6">
      <c r="A93" s="167" t="s">
        <v>149</v>
      </c>
      <c r="B93" s="168"/>
      <c r="C93" s="285" t="s">
        <v>150</v>
      </c>
      <c r="D93" s="286"/>
      <c r="E93" s="169"/>
      <c r="F93" s="260"/>
    </row>
    <row r="94" spans="1:6">
      <c r="A94" s="170"/>
      <c r="B94" s="171"/>
      <c r="C94" s="174"/>
      <c r="D94" s="172"/>
      <c r="E94" s="184"/>
      <c r="F94" s="263"/>
    </row>
    <row r="95" spans="1:6" ht="39" customHeight="1">
      <c r="A95" s="170" t="s">
        <v>151</v>
      </c>
      <c r="B95" s="196"/>
      <c r="C95" s="282" t="s">
        <v>152</v>
      </c>
      <c r="D95" s="282"/>
      <c r="E95" s="282"/>
      <c r="F95" s="262"/>
    </row>
    <row r="96" spans="1:6">
      <c r="A96" s="170"/>
      <c r="B96" s="171"/>
      <c r="C96" s="165"/>
      <c r="D96" s="172"/>
      <c r="E96" s="184"/>
      <c r="F96" s="263"/>
    </row>
    <row r="97" spans="1:6">
      <c r="A97" s="170"/>
      <c r="B97" s="171"/>
      <c r="C97" s="174" t="s">
        <v>20</v>
      </c>
      <c r="D97" s="172">
        <v>2600</v>
      </c>
      <c r="E97" s="184"/>
      <c r="F97" s="263"/>
    </row>
    <row r="98" spans="1:6">
      <c r="A98" s="170"/>
      <c r="B98" s="171"/>
      <c r="C98" s="165"/>
      <c r="D98" s="172"/>
      <c r="E98" s="184"/>
      <c r="F98" s="263"/>
    </row>
    <row r="99" spans="1:6" ht="41.25" customHeight="1">
      <c r="A99" s="170" t="s">
        <v>153</v>
      </c>
      <c r="B99" s="196"/>
      <c r="C99" s="282" t="s">
        <v>154</v>
      </c>
      <c r="D99" s="282"/>
      <c r="E99" s="282"/>
      <c r="F99" s="262"/>
    </row>
    <row r="100" spans="1:6">
      <c r="A100" s="170"/>
      <c r="B100" s="171"/>
      <c r="C100" s="165"/>
      <c r="D100" s="172"/>
      <c r="E100" s="184"/>
      <c r="F100" s="263"/>
    </row>
    <row r="101" spans="1:6">
      <c r="A101" s="170"/>
      <c r="B101" s="171"/>
      <c r="C101" s="174" t="s">
        <v>20</v>
      </c>
      <c r="D101" s="172">
        <v>3940</v>
      </c>
      <c r="E101" s="184"/>
      <c r="F101" s="263"/>
    </row>
    <row r="102" spans="1:6">
      <c r="A102" s="167"/>
      <c r="B102" s="168"/>
      <c r="C102" s="181"/>
      <c r="D102" s="182"/>
      <c r="E102" s="169"/>
      <c r="F102" s="260"/>
    </row>
    <row r="103" spans="1:6">
      <c r="A103" s="167" t="s">
        <v>155</v>
      </c>
      <c r="B103" s="168"/>
      <c r="C103" s="285" t="s">
        <v>156</v>
      </c>
      <c r="D103" s="286"/>
      <c r="E103" s="169"/>
      <c r="F103" s="260"/>
    </row>
    <row r="104" spans="1:6">
      <c r="A104" s="204"/>
      <c r="B104" s="171"/>
      <c r="C104" s="171"/>
      <c r="D104" s="171"/>
      <c r="E104" s="184"/>
      <c r="F104" s="261"/>
    </row>
    <row r="105" spans="1:6" ht="27.75" customHeight="1">
      <c r="A105" s="170" t="s">
        <v>157</v>
      </c>
      <c r="B105" s="196"/>
      <c r="C105" s="282" t="s">
        <v>158</v>
      </c>
      <c r="D105" s="282"/>
      <c r="E105" s="282"/>
      <c r="F105" s="262"/>
    </row>
    <row r="106" spans="1:6">
      <c r="A106" s="175"/>
      <c r="B106" s="176"/>
      <c r="C106" s="294" t="s">
        <v>159</v>
      </c>
      <c r="D106" s="294"/>
      <c r="E106" s="179"/>
      <c r="F106" s="260"/>
    </row>
    <row r="107" spans="1:6" ht="14.25">
      <c r="A107" s="170"/>
      <c r="B107" s="171"/>
      <c r="C107" s="174" t="s">
        <v>13</v>
      </c>
      <c r="D107" s="172">
        <v>8</v>
      </c>
      <c r="E107" s="184"/>
      <c r="F107" s="263"/>
    </row>
    <row r="108" spans="1:6">
      <c r="A108" s="204"/>
      <c r="B108" s="171"/>
      <c r="C108" s="171"/>
      <c r="D108" s="171"/>
      <c r="E108" s="184"/>
      <c r="F108" s="261"/>
    </row>
    <row r="109" spans="1:6" ht="27.75" customHeight="1">
      <c r="A109" s="170" t="s">
        <v>160</v>
      </c>
      <c r="B109" s="196"/>
      <c r="C109" s="282" t="s">
        <v>161</v>
      </c>
      <c r="D109" s="282"/>
      <c r="E109" s="282"/>
      <c r="F109" s="262"/>
    </row>
    <row r="110" spans="1:6" ht="66.75" customHeight="1">
      <c r="A110" s="170"/>
      <c r="B110" s="171"/>
      <c r="C110" s="295" t="s">
        <v>162</v>
      </c>
      <c r="D110" s="295"/>
      <c r="E110" s="212"/>
      <c r="F110" s="263"/>
    </row>
    <row r="111" spans="1:6" ht="14.25">
      <c r="A111" s="170"/>
      <c r="B111" s="171"/>
      <c r="C111" s="174" t="s">
        <v>13</v>
      </c>
      <c r="D111" s="172">
        <v>74.8</v>
      </c>
      <c r="E111" s="184"/>
      <c r="F111" s="263"/>
    </row>
    <row r="112" spans="1:6">
      <c r="A112" s="197"/>
      <c r="B112" s="198"/>
      <c r="C112" s="199"/>
      <c r="D112" s="200"/>
      <c r="E112" s="201"/>
      <c r="F112" s="259"/>
    </row>
    <row r="113" spans="1:6" ht="13.5" thickBot="1">
      <c r="A113" s="186"/>
      <c r="B113" s="187"/>
      <c r="C113" s="202" t="s">
        <v>163</v>
      </c>
      <c r="D113" s="203"/>
      <c r="E113" s="188"/>
      <c r="F113" s="249">
        <f>SUM(F91:F112)</f>
        <v>0</v>
      </c>
    </row>
    <row r="114" spans="1:6" ht="13.5" thickTop="1">
      <c r="A114" s="158" t="s">
        <v>164</v>
      </c>
      <c r="B114" s="159"/>
      <c r="C114" s="283" t="s">
        <v>165</v>
      </c>
      <c r="D114" s="284"/>
      <c r="E114" s="160"/>
      <c r="F114" s="251"/>
    </row>
    <row r="115" spans="1:6">
      <c r="A115" s="170"/>
      <c r="B115" s="171"/>
      <c r="C115" s="165"/>
      <c r="D115" s="172"/>
      <c r="E115" s="166"/>
      <c r="F115" s="252"/>
    </row>
    <row r="116" spans="1:6">
      <c r="A116" s="167"/>
      <c r="B116" s="168"/>
      <c r="C116" s="181"/>
      <c r="D116" s="182"/>
      <c r="E116" s="169"/>
      <c r="F116" s="257"/>
    </row>
    <row r="117" spans="1:6">
      <c r="A117" s="163" t="s">
        <v>166</v>
      </c>
      <c r="B117" s="171"/>
      <c r="C117" s="163" t="s">
        <v>167</v>
      </c>
      <c r="D117" s="171"/>
      <c r="E117" s="166"/>
      <c r="F117" s="254"/>
    </row>
    <row r="118" spans="1:6">
      <c r="A118" s="204"/>
      <c r="B118" s="171"/>
      <c r="C118" s="171"/>
      <c r="D118" s="171"/>
      <c r="E118" s="166"/>
      <c r="F118" s="254"/>
    </row>
    <row r="119" spans="1:6">
      <c r="A119" s="170" t="s">
        <v>168</v>
      </c>
      <c r="B119" s="196"/>
      <c r="C119" s="282" t="s">
        <v>27</v>
      </c>
      <c r="D119" s="282"/>
      <c r="E119" s="282"/>
      <c r="F119" s="258"/>
    </row>
    <row r="120" spans="1:6">
      <c r="A120" s="170"/>
      <c r="B120" s="171"/>
      <c r="C120" s="233" t="s">
        <v>26</v>
      </c>
      <c r="D120" s="205">
        <v>10</v>
      </c>
      <c r="E120" s="166"/>
      <c r="F120" s="244"/>
    </row>
    <row r="121" spans="1:6">
      <c r="A121" s="170"/>
      <c r="B121" s="171"/>
      <c r="C121" s="165"/>
      <c r="D121" s="172"/>
      <c r="E121" s="166"/>
      <c r="F121" s="252"/>
    </row>
    <row r="122" spans="1:6" ht="13.5" thickBot="1">
      <c r="A122" s="186"/>
      <c r="B122" s="187"/>
      <c r="C122" s="202" t="s">
        <v>169</v>
      </c>
      <c r="D122" s="203"/>
      <c r="E122" s="188"/>
      <c r="F122" s="249">
        <f>SUM(F115:F121)</f>
        <v>0</v>
      </c>
    </row>
    <row r="123" spans="1:6" ht="13.5" thickTop="1">
      <c r="A123" s="204"/>
      <c r="B123" s="171"/>
      <c r="C123" s="171"/>
      <c r="D123" s="171"/>
      <c r="E123" s="166"/>
      <c r="F123" s="254"/>
    </row>
    <row r="124" spans="1:6" ht="13.5" thickBot="1">
      <c r="A124" s="204"/>
      <c r="B124" s="171"/>
      <c r="C124" s="171"/>
      <c r="D124" s="171"/>
      <c r="E124" s="166"/>
      <c r="F124" s="254"/>
    </row>
    <row r="125" spans="1:6" ht="15.75">
      <c r="A125" s="105" t="s">
        <v>16</v>
      </c>
      <c r="B125" s="60"/>
      <c r="C125" s="61"/>
      <c r="D125" s="61"/>
      <c r="E125" s="60"/>
      <c r="F125" s="264"/>
    </row>
    <row r="126" spans="1:6" ht="15.75">
      <c r="A126" s="106"/>
      <c r="B126" s="37"/>
      <c r="C126" s="81"/>
      <c r="D126" s="81"/>
      <c r="E126" s="37"/>
      <c r="F126" s="265"/>
    </row>
    <row r="127" spans="1:6">
      <c r="A127" s="107" t="s">
        <v>8</v>
      </c>
      <c r="B127" s="73"/>
      <c r="C127" s="89" t="s">
        <v>0</v>
      </c>
      <c r="D127" s="88"/>
      <c r="E127" s="73"/>
      <c r="F127" s="266" t="s">
        <v>10</v>
      </c>
    </row>
    <row r="128" spans="1:6">
      <c r="A128" s="108"/>
      <c r="B128" s="40"/>
      <c r="C128" s="40"/>
      <c r="D128" s="37"/>
      <c r="E128" s="39"/>
      <c r="F128" s="267"/>
    </row>
    <row r="129" spans="1:6">
      <c r="A129" s="235" t="s">
        <v>9</v>
      </c>
      <c r="B129" s="38"/>
      <c r="C129" s="38" t="str">
        <f>C6</f>
        <v>PRIPRAVLJALNA DELA</v>
      </c>
      <c r="D129" s="37"/>
      <c r="E129" s="39"/>
      <c r="F129" s="265">
        <f>SK_PRIPRAVA</f>
        <v>0</v>
      </c>
    </row>
    <row r="130" spans="1:6">
      <c r="A130" s="235"/>
      <c r="B130" s="38"/>
      <c r="C130" s="38"/>
      <c r="D130" s="37"/>
      <c r="E130" s="39"/>
      <c r="F130" s="267"/>
    </row>
    <row r="131" spans="1:6">
      <c r="A131" s="235" t="s">
        <v>5</v>
      </c>
      <c r="B131" s="38"/>
      <c r="C131" s="38" t="str">
        <f>C39</f>
        <v>ZEMELJSKA DELA IN TEMELJENJE</v>
      </c>
      <c r="D131" s="37"/>
      <c r="E131" s="39"/>
      <c r="F131" s="267">
        <f>SK_ZEMELJSKA</f>
        <v>0</v>
      </c>
    </row>
    <row r="132" spans="1:6">
      <c r="A132" s="235"/>
      <c r="B132" s="38"/>
      <c r="C132" s="38"/>
      <c r="D132" s="37"/>
      <c r="E132" s="39"/>
      <c r="F132" s="267"/>
    </row>
    <row r="133" spans="1:6">
      <c r="A133" s="235" t="s">
        <v>7</v>
      </c>
      <c r="B133" s="38"/>
      <c r="C133" s="38" t="str">
        <f>C75</f>
        <v>ODVODNJAVANJE</v>
      </c>
      <c r="D133" s="37"/>
      <c r="E133" s="39"/>
      <c r="F133" s="267">
        <f>SK_BETONSKA</f>
        <v>0</v>
      </c>
    </row>
    <row r="134" spans="1:6">
      <c r="A134" s="235"/>
      <c r="B134" s="38"/>
      <c r="C134" s="40"/>
      <c r="D134" s="37"/>
      <c r="E134" s="39"/>
      <c r="F134" s="267"/>
    </row>
    <row r="135" spans="1:6">
      <c r="A135" s="235" t="s">
        <v>14</v>
      </c>
      <c r="B135" s="38"/>
      <c r="C135" s="38" t="str">
        <f>C85</f>
        <v>GRADBENA IN OBRTNIŠKA DELA</v>
      </c>
      <c r="D135" s="37"/>
      <c r="E135" s="39"/>
      <c r="F135" s="267">
        <f>sk_sanacija</f>
        <v>0</v>
      </c>
    </row>
    <row r="136" spans="1:6">
      <c r="A136" s="235"/>
      <c r="B136" s="38"/>
      <c r="C136" s="40"/>
      <c r="D136" s="37"/>
      <c r="E136" s="39"/>
      <c r="F136" s="267"/>
    </row>
    <row r="137" spans="1:6">
      <c r="A137" s="235" t="s">
        <v>179</v>
      </c>
      <c r="B137" s="38"/>
      <c r="C137" s="38" t="str">
        <f>C114</f>
        <v>TUJE STORITVE</v>
      </c>
      <c r="D137" s="37"/>
      <c r="E137" s="39"/>
      <c r="F137" s="267">
        <f>sk_ZIDARSKA</f>
        <v>0</v>
      </c>
    </row>
    <row r="138" spans="1:6" ht="13.5" thickBot="1">
      <c r="A138" s="236"/>
      <c r="B138" s="87"/>
      <c r="C138" s="67"/>
      <c r="D138" s="66"/>
      <c r="E138" s="68"/>
      <c r="F138" s="268"/>
    </row>
    <row r="139" spans="1:6">
      <c r="A139" s="111"/>
      <c r="B139" s="40"/>
      <c r="C139" s="40"/>
      <c r="D139" s="37"/>
      <c r="E139" s="39"/>
      <c r="F139" s="267"/>
    </row>
    <row r="140" spans="1:6" ht="13.5" thickBot="1">
      <c r="A140" s="222"/>
      <c r="B140" s="270" t="str">
        <f>B2</f>
        <v>RUŠENJE, GLOBOKO TEMELJENJE Krnica 6a</v>
      </c>
      <c r="C140" s="271"/>
      <c r="D140" s="67"/>
      <c r="E140" s="223" t="s">
        <v>17</v>
      </c>
      <c r="F140" s="269">
        <f>SUM(F129:F138)</f>
        <v>0</v>
      </c>
    </row>
    <row r="141" spans="1:6">
      <c r="F141" s="240"/>
    </row>
    <row r="142" spans="1:6">
      <c r="F142" s="240"/>
    </row>
    <row r="143" spans="1:6">
      <c r="F143" s="240"/>
    </row>
    <row r="144" spans="1:6">
      <c r="F144" s="240"/>
    </row>
    <row r="145" spans="6:6">
      <c r="F145" s="240"/>
    </row>
    <row r="146" spans="6:6">
      <c r="F146" s="240"/>
    </row>
    <row r="147" spans="6:6">
      <c r="F147" s="240"/>
    </row>
    <row r="148" spans="6:6">
      <c r="F148" s="240"/>
    </row>
    <row r="149" spans="6:6">
      <c r="F149" s="240"/>
    </row>
    <row r="150" spans="6:6">
      <c r="F150" s="240"/>
    </row>
    <row r="151" spans="6:6">
      <c r="F151" s="240"/>
    </row>
    <row r="152" spans="6:6">
      <c r="F152" s="240"/>
    </row>
    <row r="153" spans="6:6">
      <c r="F153" s="240"/>
    </row>
    <row r="154" spans="6:6">
      <c r="F154" s="240"/>
    </row>
    <row r="155" spans="6:6">
      <c r="F155" s="240"/>
    </row>
    <row r="156" spans="6:6">
      <c r="F156" s="240"/>
    </row>
    <row r="157" spans="6:6">
      <c r="F157" s="240"/>
    </row>
    <row r="158" spans="6:6">
      <c r="F158" s="240"/>
    </row>
    <row r="159" spans="6:6">
      <c r="F159" s="240"/>
    </row>
    <row r="160" spans="6:6">
      <c r="F160" s="240"/>
    </row>
    <row r="161" spans="6:6">
      <c r="F161" s="240"/>
    </row>
    <row r="162" spans="6:6">
      <c r="F162" s="240"/>
    </row>
    <row r="163" spans="6:6">
      <c r="F163" s="240"/>
    </row>
    <row r="164" spans="6:6">
      <c r="F164" s="240"/>
    </row>
    <row r="165" spans="6:6">
      <c r="F165" s="240"/>
    </row>
    <row r="166" spans="6:6">
      <c r="F166" s="240"/>
    </row>
    <row r="167" spans="6:6">
      <c r="F167" s="240"/>
    </row>
    <row r="168" spans="6:6">
      <c r="F168" s="240"/>
    </row>
    <row r="169" spans="6:6">
      <c r="F169" s="240"/>
    </row>
    <row r="170" spans="6:6">
      <c r="F170" s="240"/>
    </row>
    <row r="171" spans="6:6">
      <c r="F171" s="240"/>
    </row>
    <row r="172" spans="6:6">
      <c r="F172" s="240"/>
    </row>
    <row r="173" spans="6:6">
      <c r="F173" s="240"/>
    </row>
    <row r="174" spans="6:6">
      <c r="F174" s="240"/>
    </row>
    <row r="175" spans="6:6">
      <c r="F175" s="240"/>
    </row>
    <row r="176" spans="6:6">
      <c r="F176" s="240"/>
    </row>
    <row r="177" spans="6:6">
      <c r="F177" s="240"/>
    </row>
    <row r="178" spans="6:6">
      <c r="F178" s="240"/>
    </row>
    <row r="179" spans="6:6">
      <c r="F179" s="240"/>
    </row>
    <row r="180" spans="6:6">
      <c r="F180" s="240"/>
    </row>
    <row r="181" spans="6:6">
      <c r="F181" s="240"/>
    </row>
    <row r="182" spans="6:6">
      <c r="F182" s="240"/>
    </row>
    <row r="183" spans="6:6">
      <c r="F183" s="240"/>
    </row>
    <row r="184" spans="6:6">
      <c r="F184" s="240"/>
    </row>
    <row r="185" spans="6:6">
      <c r="F185" s="240"/>
    </row>
    <row r="186" spans="6:6">
      <c r="F186" s="240"/>
    </row>
  </sheetData>
  <mergeCells count="46">
    <mergeCell ref="C3:E3"/>
    <mergeCell ref="C37:D37"/>
    <mergeCell ref="C39:E39"/>
    <mergeCell ref="C114:D114"/>
    <mergeCell ref="C119:E119"/>
    <mergeCell ref="C93:D93"/>
    <mergeCell ref="C95:E95"/>
    <mergeCell ref="C99:E99"/>
    <mergeCell ref="C103:D103"/>
    <mergeCell ref="C105:E105"/>
    <mergeCell ref="C106:D106"/>
    <mergeCell ref="C109:E109"/>
    <mergeCell ref="C110:D110"/>
    <mergeCell ref="C90:D90"/>
    <mergeCell ref="C75:D75"/>
    <mergeCell ref="C77:D77"/>
    <mergeCell ref="C79:E79"/>
    <mergeCell ref="C85:D85"/>
    <mergeCell ref="C87:D87"/>
    <mergeCell ref="C89:E89"/>
    <mergeCell ref="C57:E57"/>
    <mergeCell ref="C58:E58"/>
    <mergeCell ref="C61:D61"/>
    <mergeCell ref="C63:E63"/>
    <mergeCell ref="C64:E64"/>
    <mergeCell ref="C67:D67"/>
    <mergeCell ref="C69:E69"/>
    <mergeCell ref="C55:D55"/>
    <mergeCell ref="C41:D41"/>
    <mergeCell ref="C43:E43"/>
    <mergeCell ref="C44:E44"/>
    <mergeCell ref="C47:E47"/>
    <mergeCell ref="C48:E48"/>
    <mergeCell ref="C51:E51"/>
    <mergeCell ref="C52:E52"/>
    <mergeCell ref="C34:E34"/>
    <mergeCell ref="C6:D6"/>
    <mergeCell ref="C8:D8"/>
    <mergeCell ref="C10:E10"/>
    <mergeCell ref="C14:D14"/>
    <mergeCell ref="C16:E16"/>
    <mergeCell ref="C19:E19"/>
    <mergeCell ref="C22:E22"/>
    <mergeCell ref="C25:E25"/>
    <mergeCell ref="C28:E28"/>
    <mergeCell ref="C31:E31"/>
  </mergeCells>
  <pageMargins left="0.98425196850393704" right="0.19685039370078741" top="1.4173228346456694" bottom="0.78740157480314965" header="0.6692913385826772" footer="0.31496062992125984"/>
  <pageSetup paperSize="9" orientation="portrait" r:id="rId1"/>
  <headerFooter alignWithMargins="0">
    <oddHeader>&amp;LMestna občina Koper&amp;RSanacija zemeljskega plazu v Krnici</oddHeader>
    <oddFooter>&amp;C&amp;A&amp;RStran &amp;P / &amp;N</oddFooter>
  </headerFooter>
  <rowBreaks count="2" manualBreakCount="2">
    <brk id="37" max="16383" man="1"/>
    <brk id="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11</vt:i4>
      </vt:variant>
    </vt:vector>
  </HeadingPairs>
  <TitlesOfParts>
    <vt:vector size="16" baseType="lpstr">
      <vt:lpstr>REKAPITUALCIJA</vt:lpstr>
      <vt:lpstr>PILOTNA STENA 1</vt:lpstr>
      <vt:lpstr>PILOTNA STENA 2</vt:lpstr>
      <vt:lpstr>PILOTNA STENA 3</vt:lpstr>
      <vt:lpstr> RUŠENJE, TEMELJENJE 6A</vt:lpstr>
      <vt:lpstr>'PILOTNA STENA 1'!Print_Area</vt:lpstr>
      <vt:lpstr>'PILOTNA STENA 2'!Print_Area</vt:lpstr>
      <vt:lpstr>'PILOTNA STENA 3'!Print_Area</vt:lpstr>
      <vt:lpstr>'PILOTNA STENA 1'!Print_Titles</vt:lpstr>
      <vt:lpstr>'PILOTNA STENA 2'!Print_Titles</vt:lpstr>
      <vt:lpstr>'PILOTNA STENA 3'!Print_Titles</vt:lpstr>
      <vt:lpstr>SK_BETONSKA</vt:lpstr>
      <vt:lpstr>SK_PRIPRAVA</vt:lpstr>
      <vt:lpstr>sk_sanacija</vt:lpstr>
      <vt:lpstr>SK_ZEMELJSKA</vt:lpstr>
      <vt:lpstr>sk_ZIDARSKA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 šterk</dc:creator>
  <cp:lastModifiedBy>Karmen Gorjup</cp:lastModifiedBy>
  <cp:lastPrinted>2021-04-28T13:17:25Z</cp:lastPrinted>
  <dcterms:created xsi:type="dcterms:W3CDTF">1999-05-18T11:51:58Z</dcterms:created>
  <dcterms:modified xsi:type="dcterms:W3CDTF">2021-04-29T13:31:09Z</dcterms:modified>
</cp:coreProperties>
</file>